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45" windowWidth="13560" windowHeight="11580" tabRatio="703"/>
  </bookViews>
  <sheets>
    <sheet name="Figure 5.8" sheetId="1" r:id="rId1"/>
    <sheet name="Figure 5.9" sheetId="18" r:id="rId2"/>
    <sheet name="Figure 5.10" sheetId="11" r:id="rId3"/>
    <sheet name="Figure 5.11" sheetId="15" r:id="rId4"/>
    <sheet name="Figure 5.12" sheetId="16" r:id="rId5"/>
  </sheets>
  <calcPr calcId="125725"/>
</workbook>
</file>

<file path=xl/calcChain.xml><?xml version="1.0" encoding="utf-8"?>
<calcChain xmlns="http://schemas.openxmlformats.org/spreadsheetml/2006/main">
  <c r="D27" i="18"/>
  <c r="F27"/>
  <c r="J26"/>
  <c r="P26"/>
  <c r="G26"/>
  <c r="E26"/>
  <c r="D26"/>
  <c r="F26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H26"/>
  <c r="G27"/>
  <c r="E27"/>
  <c r="J27"/>
  <c r="D28"/>
  <c r="D29"/>
  <c r="E28"/>
  <c r="F28"/>
  <c r="J28"/>
  <c r="P27"/>
  <c r="H27"/>
  <c r="G28"/>
  <c r="H28"/>
  <c r="G29"/>
  <c r="P28"/>
  <c r="J29"/>
  <c r="F29"/>
  <c r="D30"/>
  <c r="E29"/>
  <c r="H29"/>
  <c r="G30"/>
  <c r="D31"/>
  <c r="E30"/>
  <c r="H30"/>
  <c r="G31"/>
  <c r="F30"/>
  <c r="J30"/>
  <c r="P29"/>
  <c r="F31"/>
  <c r="D32"/>
  <c r="E31"/>
  <c r="H31"/>
  <c r="G32"/>
  <c r="P30"/>
  <c r="J31"/>
  <c r="D33"/>
  <c r="E32"/>
  <c r="H32"/>
  <c r="G33"/>
  <c r="F32"/>
  <c r="J32"/>
  <c r="P31"/>
  <c r="F33"/>
  <c r="D34"/>
  <c r="E33"/>
  <c r="H33"/>
  <c r="G34"/>
  <c r="P32"/>
  <c r="J33"/>
  <c r="J34"/>
  <c r="P33"/>
  <c r="D35"/>
  <c r="E34"/>
  <c r="H34"/>
  <c r="G35"/>
  <c r="F34"/>
  <c r="F35"/>
  <c r="D36"/>
  <c r="E35"/>
  <c r="H35"/>
  <c r="G36"/>
  <c r="P34"/>
  <c r="J35"/>
  <c r="J36"/>
  <c r="P35"/>
  <c r="D37"/>
  <c r="E36"/>
  <c r="H36"/>
  <c r="G37"/>
  <c r="F36"/>
  <c r="F37"/>
  <c r="D38"/>
  <c r="E37"/>
  <c r="H37"/>
  <c r="G38"/>
  <c r="P36"/>
  <c r="J37"/>
  <c r="J38"/>
  <c r="P37"/>
  <c r="D39"/>
  <c r="E38"/>
  <c r="H38"/>
  <c r="G39"/>
  <c r="F38"/>
  <c r="F39"/>
  <c r="D40"/>
  <c r="E39"/>
  <c r="H39"/>
  <c r="G40"/>
  <c r="P38"/>
  <c r="J39"/>
  <c r="J40"/>
  <c r="P39"/>
  <c r="D41"/>
  <c r="E40"/>
  <c r="H40"/>
  <c r="G41"/>
  <c r="F40"/>
  <c r="F41"/>
  <c r="D42"/>
  <c r="E41"/>
  <c r="H41"/>
  <c r="G42"/>
  <c r="P40"/>
  <c r="J41"/>
  <c r="J42"/>
  <c r="P41"/>
  <c r="D43"/>
  <c r="E42"/>
  <c r="H42"/>
  <c r="G43"/>
  <c r="F42"/>
  <c r="F43"/>
  <c r="D44"/>
  <c r="E43"/>
  <c r="H43"/>
  <c r="G44"/>
  <c r="P42"/>
  <c r="J43"/>
  <c r="J44"/>
  <c r="P43"/>
  <c r="D45"/>
  <c r="E44"/>
  <c r="H44"/>
  <c r="G45"/>
  <c r="F44"/>
  <c r="F45"/>
  <c r="D46"/>
  <c r="E45"/>
  <c r="H45"/>
  <c r="K26"/>
  <c r="P44"/>
  <c r="J45"/>
  <c r="G46"/>
  <c r="M26"/>
  <c r="J46"/>
  <c r="P45"/>
  <c r="K27"/>
  <c r="L26"/>
  <c r="D47"/>
  <c r="E46"/>
  <c r="F46"/>
  <c r="F47"/>
  <c r="D48"/>
  <c r="E47"/>
  <c r="K28"/>
  <c r="L27"/>
  <c r="P46"/>
  <c r="J47"/>
  <c r="N26"/>
  <c r="H46"/>
  <c r="G47"/>
  <c r="H47"/>
  <c r="G48"/>
  <c r="J26" i="1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D26"/>
  <c r="F26"/>
  <c r="J27"/>
  <c r="P27"/>
  <c r="P26"/>
  <c r="G26"/>
  <c r="H26"/>
  <c r="G27"/>
  <c r="E26"/>
  <c r="D27"/>
  <c r="F27"/>
  <c r="J28"/>
  <c r="P28"/>
  <c r="E27"/>
  <c r="J29"/>
  <c r="P29"/>
  <c r="J30"/>
  <c r="J31"/>
  <c r="P30"/>
  <c r="J32"/>
  <c r="P31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H27"/>
  <c r="G28"/>
  <c r="D28"/>
  <c r="E28"/>
  <c r="D29"/>
  <c r="F28"/>
  <c r="P32"/>
  <c r="J33"/>
  <c r="H28"/>
  <c r="G29"/>
  <c r="J34"/>
  <c r="P33"/>
  <c r="E29"/>
  <c r="D30"/>
  <c r="F29"/>
  <c r="H29"/>
  <c r="G30"/>
  <c r="E30"/>
  <c r="D31"/>
  <c r="F30"/>
  <c r="P34"/>
  <c r="J35"/>
  <c r="H30"/>
  <c r="G31"/>
  <c r="J36"/>
  <c r="P35"/>
  <c r="F31"/>
  <c r="E31"/>
  <c r="H31"/>
  <c r="G32"/>
  <c r="D32"/>
  <c r="D33"/>
  <c r="F32"/>
  <c r="E32"/>
  <c r="H32"/>
  <c r="G33"/>
  <c r="P36"/>
  <c r="J37"/>
  <c r="J38"/>
  <c r="P37"/>
  <c r="F33"/>
  <c r="H33"/>
  <c r="G34"/>
  <c r="E33"/>
  <c r="D34"/>
  <c r="D35"/>
  <c r="F34"/>
  <c r="E34"/>
  <c r="P38"/>
  <c r="J39"/>
  <c r="H34"/>
  <c r="G35"/>
  <c r="J40"/>
  <c r="P39"/>
  <c r="F35"/>
  <c r="E35"/>
  <c r="H35"/>
  <c r="G36"/>
  <c r="D36"/>
  <c r="D37"/>
  <c r="F36"/>
  <c r="E36"/>
  <c r="H36"/>
  <c r="G37"/>
  <c r="P40"/>
  <c r="J41"/>
  <c r="J42"/>
  <c r="P41"/>
  <c r="F37"/>
  <c r="E37"/>
  <c r="D38"/>
  <c r="H37"/>
  <c r="G38"/>
  <c r="D39"/>
  <c r="F38"/>
  <c r="E38"/>
  <c r="P42"/>
  <c r="J43"/>
  <c r="H38"/>
  <c r="G39"/>
  <c r="J44"/>
  <c r="P43"/>
  <c r="E39"/>
  <c r="D40"/>
  <c r="F39"/>
  <c r="H39"/>
  <c r="G40"/>
  <c r="D41"/>
  <c r="F40"/>
  <c r="E40"/>
  <c r="H40"/>
  <c r="G41"/>
  <c r="P44"/>
  <c r="J45"/>
  <c r="J46"/>
  <c r="P45"/>
  <c r="E41"/>
  <c r="D42"/>
  <c r="F41"/>
  <c r="H41"/>
  <c r="G42"/>
  <c r="D43"/>
  <c r="F42"/>
  <c r="E42"/>
  <c r="H42"/>
  <c r="G43"/>
  <c r="P46"/>
  <c r="J47"/>
  <c r="P47"/>
  <c r="J48"/>
  <c r="J49"/>
  <c r="J50"/>
  <c r="J51"/>
  <c r="J52"/>
  <c r="J53"/>
  <c r="J54"/>
  <c r="J55"/>
  <c r="J56"/>
  <c r="J57"/>
  <c r="J58"/>
  <c r="J59"/>
  <c r="J60"/>
  <c r="J61"/>
  <c r="E43"/>
  <c r="D44"/>
  <c r="F43"/>
  <c r="H43"/>
  <c r="G44"/>
  <c r="E44"/>
  <c r="D45"/>
  <c r="F44"/>
  <c r="H44"/>
  <c r="G45"/>
  <c r="F45"/>
  <c r="H45"/>
  <c r="D46"/>
  <c r="E45"/>
  <c r="K26"/>
  <c r="K27"/>
  <c r="L26"/>
  <c r="D47"/>
  <c r="F46"/>
  <c r="E46"/>
  <c r="G46"/>
  <c r="M26"/>
  <c r="N26"/>
  <c r="M27"/>
  <c r="O26"/>
  <c r="E47"/>
  <c r="F47"/>
  <c r="D48"/>
  <c r="K28"/>
  <c r="L27"/>
  <c r="H46"/>
  <c r="G47"/>
  <c r="E48"/>
  <c r="D49"/>
  <c r="F48"/>
  <c r="L28"/>
  <c r="K29"/>
  <c r="N27"/>
  <c r="H47"/>
  <c r="G48"/>
  <c r="H48"/>
  <c r="G49"/>
  <c r="L29"/>
  <c r="K30"/>
  <c r="M28"/>
  <c r="N28"/>
  <c r="O27"/>
  <c r="E49"/>
  <c r="D50"/>
  <c r="F49"/>
  <c r="H49"/>
  <c r="G50"/>
  <c r="M29"/>
  <c r="N29"/>
  <c r="O28"/>
  <c r="E50"/>
  <c r="D51"/>
  <c r="F50"/>
  <c r="K31"/>
  <c r="L30"/>
  <c r="H50"/>
  <c r="G51"/>
  <c r="M30"/>
  <c r="N30"/>
  <c r="O29"/>
  <c r="L31"/>
  <c r="K32"/>
  <c r="D52"/>
  <c r="E51"/>
  <c r="H51"/>
  <c r="G52"/>
  <c r="F51"/>
  <c r="L32"/>
  <c r="K33"/>
  <c r="D53"/>
  <c r="F52"/>
  <c r="E52"/>
  <c r="H52"/>
  <c r="G53"/>
  <c r="M31"/>
  <c r="N31"/>
  <c r="O30"/>
  <c r="O31"/>
  <c r="M32"/>
  <c r="N32"/>
  <c r="E53"/>
  <c r="D54"/>
  <c r="F53"/>
  <c r="K34"/>
  <c r="L33"/>
  <c r="H53"/>
  <c r="G54"/>
  <c r="K35"/>
  <c r="L34"/>
  <c r="D55"/>
  <c r="F54"/>
  <c r="E54"/>
  <c r="M33"/>
  <c r="N33"/>
  <c r="O32"/>
  <c r="H54"/>
  <c r="G55"/>
  <c r="E55"/>
  <c r="D56"/>
  <c r="F55"/>
  <c r="O33"/>
  <c r="M34"/>
  <c r="N34"/>
  <c r="K36"/>
  <c r="L35"/>
  <c r="H55"/>
  <c r="G56"/>
  <c r="K37"/>
  <c r="L36"/>
  <c r="D57"/>
  <c r="F56"/>
  <c r="E56"/>
  <c r="O34"/>
  <c r="M35"/>
  <c r="N35"/>
  <c r="H56"/>
  <c r="G57"/>
  <c r="O35"/>
  <c r="M36"/>
  <c r="N36"/>
  <c r="E57"/>
  <c r="D58"/>
  <c r="F57"/>
  <c r="K38"/>
  <c r="L37"/>
  <c r="H57"/>
  <c r="G58"/>
  <c r="L38"/>
  <c r="K39"/>
  <c r="D59"/>
  <c r="F58"/>
  <c r="E58"/>
  <c r="O36"/>
  <c r="M37"/>
  <c r="N37"/>
  <c r="H58"/>
  <c r="G59"/>
  <c r="L39"/>
  <c r="K40"/>
  <c r="O37"/>
  <c r="M38"/>
  <c r="N38"/>
  <c r="F59"/>
  <c r="D60"/>
  <c r="E59"/>
  <c r="H59"/>
  <c r="G60"/>
  <c r="D61"/>
  <c r="F60"/>
  <c r="E60"/>
  <c r="H60"/>
  <c r="G61"/>
  <c r="O38"/>
  <c r="M39"/>
  <c r="N39"/>
  <c r="K41"/>
  <c r="L40"/>
  <c r="O39"/>
  <c r="M40"/>
  <c r="N40"/>
  <c r="K42"/>
  <c r="L41"/>
  <c r="F61"/>
  <c r="D62"/>
  <c r="E61"/>
  <c r="H61"/>
  <c r="G62"/>
  <c r="K43"/>
  <c r="L42"/>
  <c r="D63"/>
  <c r="F62"/>
  <c r="E62"/>
  <c r="H62"/>
  <c r="G63"/>
  <c r="O40"/>
  <c r="M41"/>
  <c r="N41"/>
  <c r="O41"/>
  <c r="M42"/>
  <c r="N42"/>
  <c r="E63"/>
  <c r="D64"/>
  <c r="F63"/>
  <c r="K44"/>
  <c r="L43"/>
  <c r="H63"/>
  <c r="G64"/>
  <c r="L44"/>
  <c r="K45"/>
  <c r="D65"/>
  <c r="F64"/>
  <c r="E64"/>
  <c r="M43"/>
  <c r="N43"/>
  <c r="O42"/>
  <c r="H64"/>
  <c r="G65"/>
  <c r="E65"/>
  <c r="D66"/>
  <c r="F65"/>
  <c r="M44"/>
  <c r="N44"/>
  <c r="O43"/>
  <c r="K46"/>
  <c r="L45"/>
  <c r="H65"/>
  <c r="G66"/>
  <c r="K47"/>
  <c r="L46"/>
  <c r="M45"/>
  <c r="N45"/>
  <c r="O44"/>
  <c r="D67"/>
  <c r="F66"/>
  <c r="E66"/>
  <c r="H66"/>
  <c r="G67"/>
  <c r="M46"/>
  <c r="N46"/>
  <c r="O45"/>
  <c r="L47"/>
  <c r="K48"/>
  <c r="E67"/>
  <c r="D68"/>
  <c r="F67"/>
  <c r="H67"/>
  <c r="G68"/>
  <c r="O46"/>
  <c r="M47"/>
  <c r="N47"/>
  <c r="D69"/>
  <c r="F68"/>
  <c r="E68"/>
  <c r="L48"/>
  <c r="K49"/>
  <c r="H68"/>
  <c r="G69"/>
  <c r="M48"/>
  <c r="N48"/>
  <c r="O47"/>
  <c r="K50"/>
  <c r="L49"/>
  <c r="E69"/>
  <c r="D70"/>
  <c r="F69"/>
  <c r="H69"/>
  <c r="G70"/>
  <c r="E70"/>
  <c r="F70"/>
  <c r="K51"/>
  <c r="L50"/>
  <c r="O48"/>
  <c r="M49"/>
  <c r="N49"/>
  <c r="H70"/>
  <c r="L51"/>
  <c r="K52"/>
  <c r="M50"/>
  <c r="N50"/>
  <c r="O49"/>
  <c r="O50"/>
  <c r="M51"/>
  <c r="N51"/>
  <c r="K53"/>
  <c r="L52"/>
  <c r="L53"/>
  <c r="K54"/>
  <c r="M52"/>
  <c r="N52"/>
  <c r="O51"/>
  <c r="O52"/>
  <c r="M53"/>
  <c r="N53"/>
  <c r="K55"/>
  <c r="L54"/>
  <c r="M54"/>
  <c r="N54"/>
  <c r="O53"/>
  <c r="K56"/>
  <c r="L55"/>
  <c r="K57"/>
  <c r="L56"/>
  <c r="M55"/>
  <c r="N55"/>
  <c r="O54"/>
  <c r="M56"/>
  <c r="N56"/>
  <c r="O55"/>
  <c r="K58"/>
  <c r="L57"/>
  <c r="L58"/>
  <c r="K59"/>
  <c r="M57"/>
  <c r="N57"/>
  <c r="O56"/>
  <c r="O57"/>
  <c r="M58"/>
  <c r="N58"/>
  <c r="K60"/>
  <c r="L59"/>
  <c r="K61"/>
  <c r="L61"/>
  <c r="L60"/>
  <c r="M59"/>
  <c r="N59"/>
  <c r="O58"/>
  <c r="M60"/>
  <c r="N60"/>
  <c r="O59"/>
  <c r="M61"/>
  <c r="N61"/>
  <c r="O61"/>
  <c r="I6"/>
  <c r="O60"/>
  <c r="J48" i="18"/>
  <c r="J49"/>
  <c r="J50"/>
  <c r="J51"/>
  <c r="J52"/>
  <c r="J53"/>
  <c r="J54"/>
  <c r="J55"/>
  <c r="J56"/>
  <c r="J57"/>
  <c r="J58"/>
  <c r="J59"/>
  <c r="J60"/>
  <c r="J61"/>
  <c r="P47"/>
  <c r="M27"/>
  <c r="N27"/>
  <c r="O26"/>
  <c r="K29"/>
  <c r="L28"/>
  <c r="E48"/>
  <c r="H48"/>
  <c r="G49"/>
  <c r="D49"/>
  <c r="F48"/>
  <c r="E49"/>
  <c r="H49"/>
  <c r="G50"/>
  <c r="D50"/>
  <c r="F49"/>
  <c r="K30"/>
  <c r="L29"/>
  <c r="O27"/>
  <c r="M28"/>
  <c r="N28"/>
  <c r="M29"/>
  <c r="N29"/>
  <c r="O28"/>
  <c r="E50"/>
  <c r="H50"/>
  <c r="G51"/>
  <c r="D51"/>
  <c r="F50"/>
  <c r="K31"/>
  <c r="L30"/>
  <c r="O29"/>
  <c r="M30"/>
  <c r="N30"/>
  <c r="K32"/>
  <c r="L31"/>
  <c r="E51"/>
  <c r="H51"/>
  <c r="G52"/>
  <c r="D52"/>
  <c r="F51"/>
  <c r="H52"/>
  <c r="G53"/>
  <c r="E52"/>
  <c r="D53"/>
  <c r="F52"/>
  <c r="M31"/>
  <c r="N31"/>
  <c r="O30"/>
  <c r="K33"/>
  <c r="L32"/>
  <c r="K34"/>
  <c r="L33"/>
  <c r="O31"/>
  <c r="M32"/>
  <c r="N32"/>
  <c r="E53"/>
  <c r="D54"/>
  <c r="F53"/>
  <c r="H53"/>
  <c r="G54"/>
  <c r="K35"/>
  <c r="L34"/>
  <c r="E54"/>
  <c r="D55"/>
  <c r="F54"/>
  <c r="M33"/>
  <c r="N33"/>
  <c r="O32"/>
  <c r="H54"/>
  <c r="G55"/>
  <c r="K36"/>
  <c r="L35"/>
  <c r="O33"/>
  <c r="M34"/>
  <c r="N34"/>
  <c r="E55"/>
  <c r="D56"/>
  <c r="F55"/>
  <c r="H55"/>
  <c r="G56"/>
  <c r="K37"/>
  <c r="L36"/>
  <c r="E56"/>
  <c r="D57"/>
  <c r="F56"/>
  <c r="M35"/>
  <c r="N35"/>
  <c r="O34"/>
  <c r="H56"/>
  <c r="G57"/>
  <c r="K38"/>
  <c r="L37"/>
  <c r="O35"/>
  <c r="M36"/>
  <c r="N36"/>
  <c r="E57"/>
  <c r="D58"/>
  <c r="F57"/>
  <c r="H57"/>
  <c r="G58"/>
  <c r="K39"/>
  <c r="L38"/>
  <c r="E58"/>
  <c r="D59"/>
  <c r="F58"/>
  <c r="M37"/>
  <c r="N37"/>
  <c r="O36"/>
  <c r="H58"/>
  <c r="G59"/>
  <c r="K40"/>
  <c r="L39"/>
  <c r="O37"/>
  <c r="M38"/>
  <c r="N38"/>
  <c r="E59"/>
  <c r="H59"/>
  <c r="G60"/>
  <c r="D60"/>
  <c r="F59"/>
  <c r="H60"/>
  <c r="G61"/>
  <c r="K41"/>
  <c r="L40"/>
  <c r="E60"/>
  <c r="D61"/>
  <c r="F60"/>
  <c r="M39"/>
  <c r="N39"/>
  <c r="O38"/>
  <c r="O39"/>
  <c r="M40"/>
  <c r="N40"/>
  <c r="E61"/>
  <c r="D62"/>
  <c r="F61"/>
  <c r="K42"/>
  <c r="L41"/>
  <c r="H61"/>
  <c r="G62"/>
  <c r="K43"/>
  <c r="L42"/>
  <c r="E62"/>
  <c r="D63"/>
  <c r="F62"/>
  <c r="M41"/>
  <c r="N41"/>
  <c r="O40"/>
  <c r="H62"/>
  <c r="G63"/>
  <c r="O41"/>
  <c r="M42"/>
  <c r="N42"/>
  <c r="E63"/>
  <c r="D64"/>
  <c r="F63"/>
  <c r="K44"/>
  <c r="L43"/>
  <c r="H63"/>
  <c r="G64"/>
  <c r="K45"/>
  <c r="L44"/>
  <c r="E64"/>
  <c r="D65"/>
  <c r="F64"/>
  <c r="M43"/>
  <c r="N43"/>
  <c r="O42"/>
  <c r="H64"/>
  <c r="G65"/>
  <c r="K46"/>
  <c r="L45"/>
  <c r="O43"/>
  <c r="M44"/>
  <c r="N44"/>
  <c r="E65"/>
  <c r="D66"/>
  <c r="F65"/>
  <c r="H65"/>
  <c r="G66"/>
  <c r="K47"/>
  <c r="L46"/>
  <c r="E66"/>
  <c r="D67"/>
  <c r="F66"/>
  <c r="M45"/>
  <c r="N45"/>
  <c r="O44"/>
  <c r="H66"/>
  <c r="G67"/>
  <c r="K48"/>
  <c r="L47"/>
  <c r="O45"/>
  <c r="M46"/>
  <c r="N46"/>
  <c r="E67"/>
  <c r="H67"/>
  <c r="G68"/>
  <c r="D68"/>
  <c r="F67"/>
  <c r="H68"/>
  <c r="G69"/>
  <c r="E68"/>
  <c r="D69"/>
  <c r="F68"/>
  <c r="M47"/>
  <c r="N47"/>
  <c r="O46"/>
  <c r="L48"/>
  <c r="K49"/>
  <c r="E69"/>
  <c r="D70"/>
  <c r="F69"/>
  <c r="H69"/>
  <c r="G70"/>
  <c r="O47"/>
  <c r="M48"/>
  <c r="N48"/>
  <c r="L49"/>
  <c r="K50"/>
  <c r="L50"/>
  <c r="K51"/>
  <c r="M49"/>
  <c r="N49"/>
  <c r="O48"/>
  <c r="E70"/>
  <c r="F70"/>
  <c r="H70"/>
  <c r="M50"/>
  <c r="N50"/>
  <c r="O49"/>
  <c r="L51"/>
  <c r="K52"/>
  <c r="M51"/>
  <c r="N51"/>
  <c r="O50"/>
  <c r="L52"/>
  <c r="K53"/>
  <c r="M52"/>
  <c r="N52"/>
  <c r="O51"/>
  <c r="L53"/>
  <c r="K54"/>
  <c r="M53"/>
  <c r="N53"/>
  <c r="O52"/>
  <c r="L54"/>
  <c r="K55"/>
  <c r="M54"/>
  <c r="N54"/>
  <c r="O53"/>
  <c r="L55"/>
  <c r="K56"/>
  <c r="M55"/>
  <c r="N55"/>
  <c r="O54"/>
  <c r="L56"/>
  <c r="K57"/>
  <c r="M56"/>
  <c r="N56"/>
  <c r="O55"/>
  <c r="L57"/>
  <c r="K58"/>
  <c r="M57"/>
  <c r="N57"/>
  <c r="O56"/>
  <c r="L58"/>
  <c r="K59"/>
  <c r="M58"/>
  <c r="N58"/>
  <c r="O57"/>
  <c r="L59"/>
  <c r="K60"/>
  <c r="M59"/>
  <c r="N59"/>
  <c r="O58"/>
  <c r="L60"/>
  <c r="K61"/>
  <c r="L61"/>
  <c r="M60"/>
  <c r="N60"/>
  <c r="O59"/>
  <c r="M61"/>
  <c r="N61"/>
  <c r="O61"/>
  <c r="I6"/>
  <c r="O60"/>
</calcChain>
</file>

<file path=xl/sharedStrings.xml><?xml version="1.0" encoding="utf-8"?>
<sst xmlns="http://schemas.openxmlformats.org/spreadsheetml/2006/main" count="142" uniqueCount="50">
  <si>
    <t>Retirement Planning</t>
  </si>
  <si>
    <t>Parameters</t>
  </si>
  <si>
    <t>Current income</t>
  </si>
  <si>
    <t>Current savings</t>
  </si>
  <si>
    <t>Employer savings rate</t>
  </si>
  <si>
    <t>Age</t>
  </si>
  <si>
    <t>Return on assets</t>
  </si>
  <si>
    <t xml:space="preserve">   pre-retirement</t>
  </si>
  <si>
    <t xml:space="preserve">   post-retirement</t>
  </si>
  <si>
    <t>Percent of final income spent</t>
  </si>
  <si>
    <t>Decision</t>
  </si>
  <si>
    <t>Savings rate</t>
  </si>
  <si>
    <t>Model</t>
  </si>
  <si>
    <t>DATA TABLE</t>
  </si>
  <si>
    <t>Parameter</t>
  </si>
  <si>
    <t>-10 Pct</t>
  </si>
  <si>
    <t>+10 Pct</t>
  </si>
  <si>
    <t>Range</t>
  </si>
  <si>
    <t>Base Case Result</t>
  </si>
  <si>
    <t>PARAMETER INFO</t>
  </si>
  <si>
    <t>Base Case</t>
  </si>
  <si>
    <t>% Sensitivity</t>
  </si>
  <si>
    <t>-%</t>
  </si>
  <si>
    <t>+%</t>
  </si>
  <si>
    <t>Inflation post-retirement</t>
  </si>
  <si>
    <t>Tax rate post-retirement</t>
  </si>
  <si>
    <t>Retirement age</t>
  </si>
  <si>
    <t>PRE-RETIREMENT</t>
  </si>
  <si>
    <t>Salary</t>
  </si>
  <si>
    <t xml:space="preserve">Beginning of </t>
  </si>
  <si>
    <t xml:space="preserve">End of </t>
  </si>
  <si>
    <t>Year Assets</t>
  </si>
  <si>
    <t>POST-RETIREMENT</t>
  </si>
  <si>
    <t>Spending</t>
  </si>
  <si>
    <t>contribution</t>
  </si>
  <si>
    <t>Contribution</t>
  </si>
  <si>
    <t>Personal</t>
  </si>
  <si>
    <t>Income growth rate (includes inflation)</t>
  </si>
  <si>
    <t>Funds depleted?</t>
  </si>
  <si>
    <t>1=Yes</t>
  </si>
  <si>
    <t>Results</t>
  </si>
  <si>
    <t>Year funds out</t>
  </si>
  <si>
    <t>Tornado chart inputs</t>
  </si>
  <si>
    <t>Income growth rate</t>
  </si>
  <si>
    <t>10 Pctle</t>
  </si>
  <si>
    <t>90 Pctle</t>
  </si>
  <si>
    <t>Return pre-retirement</t>
  </si>
  <si>
    <t>Return post-retirement</t>
  </si>
  <si>
    <t>Employer</t>
  </si>
  <si>
    <t>Withdrawal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</si>
</sst>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"/>
  </numFmts>
  <fonts count="7">
    <font>
      <sz val="12"/>
      <name val="Times New Roman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6" fontId="0" fillId="0" borderId="0" xfId="0" applyNumberFormat="1"/>
    <xf numFmtId="0" fontId="0" fillId="0" borderId="0" xfId="0" quotePrefix="1" applyAlignment="1">
      <alignment horizontal="left"/>
    </xf>
    <xf numFmtId="9" fontId="0" fillId="0" borderId="0" xfId="0" applyNumberFormat="1"/>
    <xf numFmtId="0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2" fillId="0" borderId="0" xfId="0" applyFont="1"/>
    <xf numFmtId="15" fontId="2" fillId="0" borderId="0" xfId="0" applyNumberFormat="1" applyFont="1"/>
    <xf numFmtId="0" fontId="2" fillId="0" borderId="0" xfId="0" quotePrefix="1" applyFont="1" applyAlignment="1">
      <alignment horizontal="left"/>
    </xf>
    <xf numFmtId="10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right"/>
    </xf>
    <xf numFmtId="2" fontId="5" fillId="0" borderId="0" xfId="0" quotePrefix="1" applyNumberFormat="1" applyFont="1" applyAlignment="1">
      <alignment horizontal="left"/>
    </xf>
    <xf numFmtId="1" fontId="6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500024220347028"/>
          <c:y val="8.2539938429868648E-2"/>
          <c:w val="0.80555711642236394"/>
          <c:h val="0.69841486363735006"/>
        </c:manualLayout>
      </c:layout>
      <c:scatterChart>
        <c:scatterStyle val="lineMarker"/>
        <c:ser>
          <c:idx val="0"/>
          <c:order val="0"/>
          <c:tx>
            <c:strRef>
              <c:f>'Figure 5.10'!$B$1</c:f>
              <c:strCache>
                <c:ptCount val="1"/>
                <c:pt idx="0">
                  <c:v>Year funds out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5.10'!$A$2:$A$21</c:f>
              <c:numCache>
                <c:formatCode>0.00%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</c:numCache>
            </c:numRef>
          </c:xVal>
          <c:yVal>
            <c:numRef>
              <c:f>'Figure 5.10'!$B$2:$B$21</c:f>
              <c:numCache>
                <c:formatCode>General</c:formatCode>
                <c:ptCount val="20"/>
                <c:pt idx="0">
                  <c:v>71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74</c:v>
                </c:pt>
                <c:pt idx="8">
                  <c:v>74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77</c:v>
                </c:pt>
                <c:pt idx="16">
                  <c:v>77</c:v>
                </c:pt>
                <c:pt idx="17">
                  <c:v>78</c:v>
                </c:pt>
                <c:pt idx="18">
                  <c:v>78</c:v>
                </c:pt>
                <c:pt idx="19">
                  <c:v>79</c:v>
                </c:pt>
              </c:numCache>
            </c:numRef>
          </c:yVal>
        </c:ser>
        <c:axId val="303395584"/>
        <c:axId val="303398272"/>
      </c:scatterChart>
      <c:valAx>
        <c:axId val="303395584"/>
        <c:scaling>
          <c:orientation val="minMax"/>
          <c:max val="0.2"/>
          <c:min val="1.0000000000000002E-2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Savings rate</a:t>
                </a:r>
              </a:p>
            </c:rich>
          </c:tx>
          <c:layout>
            <c:manualLayout>
              <c:xMode val="edge"/>
              <c:yMode val="edge"/>
              <c:x val="0.45436591259425907"/>
              <c:y val="0.87936774569845433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3398272"/>
        <c:crossesAt val="71"/>
        <c:crossBetween val="midCat"/>
      </c:valAx>
      <c:valAx>
        <c:axId val="303398272"/>
        <c:scaling>
          <c:orientation val="minMax"/>
          <c:min val="7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 funds out</a:t>
                </a:r>
              </a:p>
            </c:rich>
          </c:tx>
          <c:layout>
            <c:manualLayout>
              <c:xMode val="edge"/>
              <c:yMode val="edge"/>
              <c:x val="3.1746031746031744E-2"/>
              <c:y val="0.292064491938507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33955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Tornado Sensitivity Chart</a:t>
            </a:r>
          </a:p>
        </c:rich>
      </c:tx>
      <c:layout>
        <c:manualLayout>
          <c:xMode val="edge"/>
          <c:yMode val="edge"/>
          <c:x val="0.29807692307692313"/>
          <c:y val="2.68096514745308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175240984785025"/>
          <c:y val="0.23994638069705099"/>
          <c:w val="0.71260758109598388"/>
          <c:h val="0.68498659517426252"/>
        </c:manualLayout>
      </c:layout>
      <c:barChart>
        <c:barDir val="bar"/>
        <c:grouping val="clustered"/>
        <c:ser>
          <c:idx val="0"/>
          <c:order val="0"/>
          <c:tx>
            <c:strRef>
              <c:f>'Figure 5.11'!$O$2</c:f>
              <c:strCache>
                <c:ptCount val="1"/>
                <c:pt idx="0">
                  <c:v>-10 Pct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5.11'!$N$3:$N$10</c:f>
              <c:strCache>
                <c:ptCount val="8"/>
                <c:pt idx="0">
                  <c:v>Retirement age</c:v>
                </c:pt>
                <c:pt idx="1">
                  <c:v>   pre-retirement</c:v>
                </c:pt>
                <c:pt idx="2">
                  <c:v>Percent of final income spent</c:v>
                </c:pt>
                <c:pt idx="3">
                  <c:v>   post-retirement</c:v>
                </c:pt>
                <c:pt idx="4">
                  <c:v>Income growth rate (includes inflation)</c:v>
                </c:pt>
                <c:pt idx="5">
                  <c:v>Tax rate post-retirement</c:v>
                </c:pt>
                <c:pt idx="6">
                  <c:v>Inflation post-retirement</c:v>
                </c:pt>
                <c:pt idx="7">
                  <c:v>Savings rate</c:v>
                </c:pt>
              </c:strCache>
            </c:strRef>
          </c:cat>
          <c:val>
            <c:numRef>
              <c:f>'Figure 5.11'!$O$3:$O$10</c:f>
              <c:numCache>
                <c:formatCode>0.00</c:formatCode>
                <c:ptCount val="8"/>
                <c:pt idx="0">
                  <c:v>64</c:v>
                </c:pt>
                <c:pt idx="1">
                  <c:v>72</c:v>
                </c:pt>
                <c:pt idx="2">
                  <c:v>74</c:v>
                </c:pt>
                <c:pt idx="3">
                  <c:v>72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73</c:v>
                </c:pt>
              </c:numCache>
            </c:numRef>
          </c:val>
        </c:ser>
        <c:ser>
          <c:idx val="1"/>
          <c:order val="1"/>
          <c:tx>
            <c:strRef>
              <c:f>'Figure 5.11'!$P$2</c:f>
              <c:strCache>
                <c:ptCount val="1"/>
                <c:pt idx="0">
                  <c:v>+10 Pct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5.11'!$N$3:$N$10</c:f>
              <c:strCache>
                <c:ptCount val="8"/>
                <c:pt idx="0">
                  <c:v>Retirement age</c:v>
                </c:pt>
                <c:pt idx="1">
                  <c:v>   pre-retirement</c:v>
                </c:pt>
                <c:pt idx="2">
                  <c:v>Percent of final income spent</c:v>
                </c:pt>
                <c:pt idx="3">
                  <c:v>   post-retirement</c:v>
                </c:pt>
                <c:pt idx="4">
                  <c:v>Income growth rate (includes inflation)</c:v>
                </c:pt>
                <c:pt idx="5">
                  <c:v>Tax rate post-retirement</c:v>
                </c:pt>
                <c:pt idx="6">
                  <c:v>Inflation post-retirement</c:v>
                </c:pt>
                <c:pt idx="7">
                  <c:v>Savings rate</c:v>
                </c:pt>
              </c:strCache>
            </c:strRef>
          </c:cat>
          <c:val>
            <c:numRef>
              <c:f>'Figure 5.11'!$P$3:$P$10</c:f>
              <c:numCache>
                <c:formatCode>0.00</c:formatCode>
                <c:ptCount val="8"/>
                <c:pt idx="0">
                  <c:v>82</c:v>
                </c:pt>
                <c:pt idx="1">
                  <c:v>74</c:v>
                </c:pt>
                <c:pt idx="2">
                  <c:v>72</c:v>
                </c:pt>
                <c:pt idx="3">
                  <c:v>73</c:v>
                </c:pt>
                <c:pt idx="4">
                  <c:v>72</c:v>
                </c:pt>
                <c:pt idx="5">
                  <c:v>72</c:v>
                </c:pt>
                <c:pt idx="6">
                  <c:v>73</c:v>
                </c:pt>
                <c:pt idx="7">
                  <c:v>73</c:v>
                </c:pt>
              </c:numCache>
            </c:numRef>
          </c:val>
        </c:ser>
        <c:overlap val="100"/>
        <c:axId val="303490176"/>
        <c:axId val="303492096"/>
      </c:barChart>
      <c:catAx>
        <c:axId val="303490176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Parameter</a:t>
                </a:r>
              </a:p>
            </c:rich>
          </c:tx>
          <c:layout>
            <c:manualLayout>
              <c:xMode val="edge"/>
              <c:yMode val="edge"/>
              <c:x val="1.7094017094017099E-2"/>
              <c:y val="0.5040214477211796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3492096"/>
        <c:crossesAt val="73"/>
        <c:auto val="1"/>
        <c:lblAlgn val="ctr"/>
        <c:lblOffset val="100"/>
        <c:tickLblSkip val="1"/>
        <c:tickMarkSkip val="1"/>
      </c:catAx>
      <c:valAx>
        <c:axId val="303492096"/>
        <c:scaling>
          <c:orientation val="minMax"/>
          <c:max val="83"/>
          <c:min val="63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Year Funds Run Out</a:t>
                </a:r>
              </a:p>
            </c:rich>
          </c:tx>
          <c:layout>
            <c:manualLayout>
              <c:xMode val="edge"/>
              <c:yMode val="edge"/>
              <c:x val="0.50000056082733235"/>
              <c:y val="0.1340482573726541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349017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021373129640847"/>
          <c:y val="0.9396782841823057"/>
          <c:w val="0.23183783116853984"/>
          <c:h val="5.09383378016086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Tornado Sensitivity Chart</a:t>
            </a:r>
          </a:p>
        </c:rich>
      </c:tx>
      <c:layout>
        <c:manualLayout>
          <c:xMode val="edge"/>
          <c:yMode val="edge"/>
          <c:x val="0.29807692307692313"/>
          <c:y val="2.764976958525346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961565548174526"/>
          <c:y val="0.27035370816788507"/>
          <c:w val="0.71474433546208893"/>
          <c:h val="0.64362615751331731"/>
        </c:manualLayout>
      </c:layout>
      <c:barChart>
        <c:barDir val="bar"/>
        <c:grouping val="clustered"/>
        <c:ser>
          <c:idx val="0"/>
          <c:order val="0"/>
          <c:tx>
            <c:strRef>
              <c:f>'Figure 5.12'!$O$2</c:f>
              <c:strCache>
                <c:ptCount val="1"/>
                <c:pt idx="0">
                  <c:v>10 Pctle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5.12'!$N$3:$N$10</c:f>
              <c:strCache>
                <c:ptCount val="8"/>
                <c:pt idx="0">
                  <c:v>Retirement age</c:v>
                </c:pt>
                <c:pt idx="1">
                  <c:v>Income growth rate</c:v>
                </c:pt>
                <c:pt idx="2">
                  <c:v>Return pre-retirement</c:v>
                </c:pt>
                <c:pt idx="3">
                  <c:v>Percent of final income spent</c:v>
                </c:pt>
                <c:pt idx="4">
                  <c:v>Return post-retirement</c:v>
                </c:pt>
                <c:pt idx="5">
                  <c:v>Inflation post-retirement</c:v>
                </c:pt>
                <c:pt idx="6">
                  <c:v>Tax rate post-retirement</c:v>
                </c:pt>
                <c:pt idx="7">
                  <c:v>Savings rate</c:v>
                </c:pt>
              </c:strCache>
            </c:strRef>
          </c:cat>
          <c:val>
            <c:numRef>
              <c:f>'Figure 5.12'!$O$3:$O$10</c:f>
              <c:numCache>
                <c:formatCode>0.00</c:formatCode>
                <c:ptCount val="8"/>
                <c:pt idx="0">
                  <c:v>67</c:v>
                </c:pt>
                <c:pt idx="1">
                  <c:v>87</c:v>
                </c:pt>
                <c:pt idx="2">
                  <c:v>73</c:v>
                </c:pt>
                <c:pt idx="3">
                  <c:v>78</c:v>
                </c:pt>
                <c:pt idx="4">
                  <c:v>74</c:v>
                </c:pt>
                <c:pt idx="5">
                  <c:v>76</c:v>
                </c:pt>
                <c:pt idx="6">
                  <c:v>76</c:v>
                </c:pt>
                <c:pt idx="7">
                  <c:v>75</c:v>
                </c:pt>
              </c:numCache>
            </c:numRef>
          </c:val>
        </c:ser>
        <c:ser>
          <c:idx val="1"/>
          <c:order val="1"/>
          <c:tx>
            <c:strRef>
              <c:f>'Figure 5.12'!$P$2</c:f>
              <c:strCache>
                <c:ptCount val="1"/>
                <c:pt idx="0">
                  <c:v>90 Pctle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'Figure 5.12'!$N$3:$N$10</c:f>
              <c:strCache>
                <c:ptCount val="8"/>
                <c:pt idx="0">
                  <c:v>Retirement age</c:v>
                </c:pt>
                <c:pt idx="1">
                  <c:v>Income growth rate</c:v>
                </c:pt>
                <c:pt idx="2">
                  <c:v>Return pre-retirement</c:v>
                </c:pt>
                <c:pt idx="3">
                  <c:v>Percent of final income spent</c:v>
                </c:pt>
                <c:pt idx="4">
                  <c:v>Return post-retirement</c:v>
                </c:pt>
                <c:pt idx="5">
                  <c:v>Inflation post-retirement</c:v>
                </c:pt>
                <c:pt idx="6">
                  <c:v>Tax rate post-retirement</c:v>
                </c:pt>
                <c:pt idx="7">
                  <c:v>Savings rate</c:v>
                </c:pt>
              </c:strCache>
            </c:strRef>
          </c:cat>
          <c:val>
            <c:numRef>
              <c:f>'Figure 5.12'!$P$3:$P$10</c:f>
              <c:numCache>
                <c:formatCode>0.00</c:formatCode>
                <c:ptCount val="8"/>
                <c:pt idx="0">
                  <c:v>85</c:v>
                </c:pt>
                <c:pt idx="1">
                  <c:v>73</c:v>
                </c:pt>
                <c:pt idx="2">
                  <c:v>86</c:v>
                </c:pt>
                <c:pt idx="3">
                  <c:v>73</c:v>
                </c:pt>
                <c:pt idx="4">
                  <c:v>78</c:v>
                </c:pt>
                <c:pt idx="5">
                  <c:v>74</c:v>
                </c:pt>
                <c:pt idx="6">
                  <c:v>74</c:v>
                </c:pt>
                <c:pt idx="7">
                  <c:v>76</c:v>
                </c:pt>
              </c:numCache>
            </c:numRef>
          </c:val>
        </c:ser>
        <c:overlap val="100"/>
        <c:axId val="303653248"/>
        <c:axId val="303655168"/>
      </c:barChart>
      <c:catAx>
        <c:axId val="303653248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Parameter</a:t>
                </a:r>
              </a:p>
            </c:rich>
          </c:tx>
          <c:layout>
            <c:manualLayout>
              <c:xMode val="edge"/>
              <c:yMode val="edge"/>
              <c:x val="1.7094017094017099E-2"/>
              <c:y val="0.5023049538162566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3655168"/>
        <c:crossesAt val="75"/>
        <c:auto val="1"/>
        <c:lblAlgn val="ctr"/>
        <c:lblOffset val="100"/>
        <c:tickLblSkip val="1"/>
        <c:tickMarkSkip val="1"/>
      </c:catAx>
      <c:valAx>
        <c:axId val="303655168"/>
        <c:scaling>
          <c:orientation val="minMax"/>
          <c:max val="90"/>
          <c:min val="65"/>
        </c:scaling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Year Funds Run Out</a:t>
                </a:r>
              </a:p>
            </c:rich>
          </c:tx>
          <c:layout>
            <c:manualLayout>
              <c:xMode val="edge"/>
              <c:yMode val="edge"/>
              <c:x val="0.49893218475895651"/>
              <c:y val="0.149001697368474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365324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9465868048545225"/>
          <c:y val="0.93087702746834078"/>
          <c:w val="0.24465834398905265"/>
          <c:h val="5.83718970612544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0</xdr:colOff>
      <xdr:row>15</xdr:row>
      <xdr:rowOff>0</xdr:rowOff>
    </xdr:to>
    <xdr:graphicFrame macro="">
      <xdr:nvGraphicFramePr>
        <xdr:cNvPr id="6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13</xdr:col>
      <xdr:colOff>38100</xdr:colOff>
      <xdr:row>35</xdr:row>
      <xdr:rowOff>104775</xdr:rowOff>
    </xdr:to>
    <xdr:graphicFrame macro="">
      <xdr:nvGraphicFramePr>
        <xdr:cNvPr id="8209" name="Torn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0</xdr:rowOff>
    </xdr:from>
    <xdr:to>
      <xdr:col>13</xdr:col>
      <xdr:colOff>247650</xdr:colOff>
      <xdr:row>31</xdr:row>
      <xdr:rowOff>0</xdr:rowOff>
    </xdr:to>
    <xdr:graphicFrame macro="">
      <xdr:nvGraphicFramePr>
        <xdr:cNvPr id="9233" name="Tornado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1"/>
  <sheetViews>
    <sheetView tabSelected="1" zoomScale="70" zoomScaleNormal="70" workbookViewId="0">
      <selection activeCell="M74" sqref="M74"/>
    </sheetView>
  </sheetViews>
  <sheetFormatPr defaultColWidth="36.125" defaultRowHeight="15.75"/>
  <cols>
    <col min="1" max="1" width="21" customWidth="1"/>
    <col min="2" max="2" width="11.5" customWidth="1"/>
    <col min="3" max="3" width="34" customWidth="1"/>
    <col min="4" max="4" width="10.25" customWidth="1"/>
    <col min="5" max="5" width="12.375" customWidth="1"/>
    <col min="6" max="6" width="13.5" customWidth="1"/>
    <col min="7" max="7" width="13.625" customWidth="1"/>
    <col min="8" max="8" width="13.5" customWidth="1"/>
    <col min="9" max="9" width="4.125" customWidth="1"/>
    <col min="10" max="10" width="19" customWidth="1"/>
    <col min="11" max="11" width="9.875" customWidth="1"/>
    <col min="12" max="12" width="12" customWidth="1"/>
    <col min="13" max="13" width="25.375" customWidth="1"/>
    <col min="14" max="14" width="12" customWidth="1"/>
    <col min="15" max="15" width="16.125" customWidth="1"/>
    <col min="16" max="16" width="10.125" customWidth="1"/>
  </cols>
  <sheetData>
    <row r="1" spans="1:16">
      <c r="A1" s="7" t="s">
        <v>0</v>
      </c>
      <c r="B1" s="7"/>
    </row>
    <row r="2" spans="1:16">
      <c r="A2" s="7"/>
      <c r="B2" s="7"/>
    </row>
    <row r="3" spans="1:16">
      <c r="A3" s="8"/>
      <c r="B3" s="7"/>
    </row>
    <row r="4" spans="1:16">
      <c r="A4" s="7"/>
      <c r="B4" s="7"/>
    </row>
    <row r="5" spans="1:16">
      <c r="A5" s="7"/>
      <c r="B5" s="7" t="s">
        <v>1</v>
      </c>
      <c r="G5" s="7" t="s">
        <v>40</v>
      </c>
      <c r="M5" s="7" t="s">
        <v>42</v>
      </c>
    </row>
    <row r="6" spans="1:16">
      <c r="A6" s="7"/>
      <c r="B6" s="7"/>
      <c r="C6" t="s">
        <v>2</v>
      </c>
      <c r="D6" s="1">
        <v>116000</v>
      </c>
      <c r="H6" t="s">
        <v>41</v>
      </c>
      <c r="I6" s="7">
        <f>INDEX(J26:J61,MATCH(1,O26:O61,0))</f>
        <v>73</v>
      </c>
      <c r="O6" s="3">
        <v>0.1</v>
      </c>
      <c r="P6" s="3">
        <v>0.9</v>
      </c>
    </row>
    <row r="7" spans="1:16">
      <c r="A7" s="7"/>
      <c r="B7" s="7"/>
      <c r="C7" t="s">
        <v>3</v>
      </c>
      <c r="D7" s="1">
        <v>167000</v>
      </c>
      <c r="M7" t="s">
        <v>6</v>
      </c>
    </row>
    <row r="8" spans="1:16">
      <c r="A8" s="7"/>
      <c r="B8" s="7"/>
      <c r="C8" s="2" t="s">
        <v>4</v>
      </c>
      <c r="D8" s="3">
        <v>0.1</v>
      </c>
      <c r="M8" t="s">
        <v>7</v>
      </c>
      <c r="N8" s="3"/>
      <c r="O8" s="10">
        <v>0.06</v>
      </c>
      <c r="P8" s="10">
        <v>0.12</v>
      </c>
    </row>
    <row r="9" spans="1:16">
      <c r="A9" s="7"/>
      <c r="B9" s="7"/>
      <c r="C9" t="s">
        <v>3</v>
      </c>
      <c r="D9" s="1">
        <v>9500</v>
      </c>
      <c r="M9" t="s">
        <v>8</v>
      </c>
      <c r="N9" s="3"/>
      <c r="O9" s="10">
        <v>0.03</v>
      </c>
      <c r="P9" s="10">
        <v>0.08</v>
      </c>
    </row>
    <row r="10" spans="1:16">
      <c r="A10" s="7"/>
      <c r="B10" s="7"/>
      <c r="C10" t="s">
        <v>5</v>
      </c>
      <c r="D10" s="4">
        <v>46</v>
      </c>
      <c r="H10" s="13"/>
      <c r="I10" s="13"/>
      <c r="M10" s="2" t="s">
        <v>43</v>
      </c>
      <c r="N10" s="3"/>
      <c r="O10" s="10">
        <v>0</v>
      </c>
      <c r="P10" s="10">
        <v>0.06</v>
      </c>
    </row>
    <row r="11" spans="1:16">
      <c r="A11" s="7"/>
      <c r="B11" s="7"/>
      <c r="C11" t="s">
        <v>6</v>
      </c>
      <c r="H11" s="13"/>
      <c r="I11" s="13"/>
      <c r="M11" t="s">
        <v>24</v>
      </c>
      <c r="N11" s="3"/>
      <c r="O11" s="10">
        <v>0.01</v>
      </c>
      <c r="P11" s="10">
        <v>0.05</v>
      </c>
    </row>
    <row r="12" spans="1:16">
      <c r="A12" s="7"/>
      <c r="B12" s="7"/>
      <c r="C12" t="s">
        <v>7</v>
      </c>
      <c r="D12" s="3">
        <v>0.08</v>
      </c>
      <c r="H12" s="13"/>
      <c r="I12" s="13"/>
      <c r="M12" t="s">
        <v>25</v>
      </c>
      <c r="N12" s="3"/>
      <c r="O12" s="10">
        <v>0.3</v>
      </c>
      <c r="P12" s="10">
        <v>0.4</v>
      </c>
    </row>
    <row r="13" spans="1:16">
      <c r="A13" s="7"/>
      <c r="B13" s="7"/>
      <c r="C13" t="s">
        <v>8</v>
      </c>
      <c r="D13" s="3">
        <v>0.05</v>
      </c>
      <c r="H13" s="13"/>
      <c r="I13" s="13"/>
    </row>
    <row r="14" spans="1:16">
      <c r="A14" s="7"/>
      <c r="B14" s="7"/>
      <c r="C14" s="2" t="s">
        <v>37</v>
      </c>
      <c r="D14" s="3">
        <v>0.04</v>
      </c>
      <c r="H14" s="13"/>
      <c r="I14" s="13"/>
    </row>
    <row r="15" spans="1:16">
      <c r="A15" s="7"/>
      <c r="B15" s="7"/>
      <c r="C15" t="s">
        <v>24</v>
      </c>
      <c r="D15" s="3">
        <v>0.02</v>
      </c>
      <c r="H15" s="13"/>
      <c r="I15" s="13"/>
      <c r="M15" t="s">
        <v>11</v>
      </c>
      <c r="N15" s="10"/>
      <c r="O15" s="10">
        <v>0.1</v>
      </c>
      <c r="P15" s="10">
        <v>0.15</v>
      </c>
    </row>
    <row r="16" spans="1:16">
      <c r="A16" s="7"/>
      <c r="B16" s="7"/>
      <c r="C16" t="s">
        <v>25</v>
      </c>
      <c r="D16" s="3">
        <v>0.35</v>
      </c>
      <c r="H16" s="13"/>
      <c r="I16" s="13"/>
      <c r="M16" t="s">
        <v>9</v>
      </c>
      <c r="N16" s="3"/>
      <c r="O16" s="10">
        <v>0.6</v>
      </c>
      <c r="P16" s="10">
        <v>0.9</v>
      </c>
    </row>
    <row r="17" spans="1:16">
      <c r="A17" s="7"/>
      <c r="B17" s="7"/>
      <c r="H17" s="13"/>
      <c r="I17" s="13"/>
      <c r="M17" t="s">
        <v>26</v>
      </c>
      <c r="N17" s="16"/>
      <c r="O17" s="16">
        <v>60</v>
      </c>
      <c r="P17" s="16">
        <v>70</v>
      </c>
    </row>
    <row r="18" spans="1:16">
      <c r="A18" s="7"/>
      <c r="B18" s="7" t="s">
        <v>10</v>
      </c>
    </row>
    <row r="19" spans="1:16">
      <c r="A19" s="7"/>
      <c r="B19" s="7"/>
      <c r="C19" t="s">
        <v>11</v>
      </c>
      <c r="D19" s="10">
        <v>0.05</v>
      </c>
    </row>
    <row r="20" spans="1:16">
      <c r="A20" s="7"/>
      <c r="B20" s="7"/>
      <c r="C20" t="s">
        <v>9</v>
      </c>
      <c r="D20" s="3">
        <v>0.7</v>
      </c>
    </row>
    <row r="21" spans="1:16">
      <c r="A21" s="7"/>
      <c r="B21" s="7"/>
      <c r="C21" t="s">
        <v>26</v>
      </c>
      <c r="D21" s="20">
        <v>65</v>
      </c>
    </row>
    <row r="22" spans="1:16">
      <c r="A22" s="7"/>
      <c r="B22" s="7"/>
      <c r="D22" s="3"/>
    </row>
    <row r="23" spans="1:16">
      <c r="A23" s="7"/>
      <c r="B23" s="7" t="s">
        <v>12</v>
      </c>
    </row>
    <row r="24" spans="1:16">
      <c r="C24" s="7" t="s">
        <v>27</v>
      </c>
      <c r="E24" s="15" t="s">
        <v>48</v>
      </c>
      <c r="F24" s="7" t="s">
        <v>36</v>
      </c>
      <c r="G24" s="7" t="s">
        <v>29</v>
      </c>
      <c r="H24" s="7" t="s">
        <v>30</v>
      </c>
      <c r="J24" s="9" t="s">
        <v>32</v>
      </c>
      <c r="M24" s="7" t="s">
        <v>29</v>
      </c>
      <c r="N24" s="7" t="s">
        <v>30</v>
      </c>
      <c r="O24" s="7" t="s">
        <v>38</v>
      </c>
    </row>
    <row r="25" spans="1:16">
      <c r="C25" s="17" t="s">
        <v>5</v>
      </c>
      <c r="D25" s="7" t="s">
        <v>28</v>
      </c>
      <c r="E25" s="9" t="s">
        <v>34</v>
      </c>
      <c r="F25" s="9" t="s">
        <v>35</v>
      </c>
      <c r="G25" s="9" t="s">
        <v>31</v>
      </c>
      <c r="H25" s="9" t="s">
        <v>31</v>
      </c>
      <c r="J25" s="7" t="s">
        <v>5</v>
      </c>
      <c r="K25" s="7" t="s">
        <v>33</v>
      </c>
      <c r="L25" s="7" t="s">
        <v>49</v>
      </c>
      <c r="M25" s="9" t="s">
        <v>31</v>
      </c>
      <c r="N25" s="9" t="s">
        <v>31</v>
      </c>
      <c r="O25" s="15" t="s">
        <v>39</v>
      </c>
    </row>
    <row r="26" spans="1:16">
      <c r="C26">
        <f>D10</f>
        <v>46</v>
      </c>
      <c r="D26" s="6">
        <f>D6</f>
        <v>116000</v>
      </c>
      <c r="E26" s="1">
        <f>$D$8*D26</f>
        <v>11600</v>
      </c>
      <c r="F26" s="1">
        <f>$D$19*D26</f>
        <v>5800</v>
      </c>
      <c r="G26" s="1">
        <f>D7</f>
        <v>167000</v>
      </c>
      <c r="H26" s="1">
        <f>G26*(1+$D$12)+E26+F26</f>
        <v>197760</v>
      </c>
      <c r="J26" s="20">
        <f>D21</f>
        <v>65</v>
      </c>
      <c r="K26" s="5">
        <f>D20*VLOOKUP(J26,C26:D70,2,1)</f>
        <v>171076.15309068628</v>
      </c>
      <c r="L26" s="5">
        <f>K26/(1-$D$16)</f>
        <v>263194.08167797886</v>
      </c>
      <c r="M26" s="5">
        <f>VLOOKUP(J26,C26:H70,6,1)</f>
        <v>1852757.6333777453</v>
      </c>
      <c r="N26" s="5">
        <f>M26*(1+$D$13)-L26</f>
        <v>1682201.4333686538</v>
      </c>
      <c r="O26">
        <f>IF(N26&lt;0,1,0)</f>
        <v>0</v>
      </c>
      <c r="P26" s="19">
        <f>J26</f>
        <v>65</v>
      </c>
    </row>
    <row r="27" spans="1:16">
      <c r="C27">
        <f t="shared" ref="C27:C38" si="0">C26+1</f>
        <v>47</v>
      </c>
      <c r="D27" s="5">
        <f t="shared" ref="D27:D38" si="1">D26*(1+$D$14)</f>
        <v>120640</v>
      </c>
      <c r="E27" s="1">
        <f t="shared" ref="E27:E70" si="2">$D$8*D27</f>
        <v>12064</v>
      </c>
      <c r="F27" s="1">
        <f t="shared" ref="F27:F38" si="3">$D$19*D27</f>
        <v>6032</v>
      </c>
      <c r="G27" s="1">
        <f>H26</f>
        <v>197760</v>
      </c>
      <c r="H27" s="1">
        <f t="shared" ref="H27:H38" si="4">G27*(1+$D$12)+E27+F27</f>
        <v>231676.80000000002</v>
      </c>
      <c r="J27" s="16">
        <f>J26+1</f>
        <v>66</v>
      </c>
      <c r="K27" s="5">
        <f>K26*(1+$D$15)</f>
        <v>174497.6761525</v>
      </c>
      <c r="L27" s="5">
        <f t="shared" ref="L27:L61" si="5">K27/(1-$D$16)</f>
        <v>268457.96331153845</v>
      </c>
      <c r="M27" s="5">
        <f>N26</f>
        <v>1682201.4333686538</v>
      </c>
      <c r="N27" s="5">
        <f t="shared" ref="N27:N61" si="6">M27*(1+$D$13)-L27</f>
        <v>1497853.541725548</v>
      </c>
      <c r="O27">
        <f t="shared" ref="O27:O61" si="7">IF(N27&lt;0,1,0)</f>
        <v>0</v>
      </c>
      <c r="P27" s="19">
        <f t="shared" ref="P27:P47" si="8">J27</f>
        <v>66</v>
      </c>
    </row>
    <row r="28" spans="1:16">
      <c r="C28">
        <f t="shared" si="0"/>
        <v>48</v>
      </c>
      <c r="D28" s="5">
        <f t="shared" si="1"/>
        <v>125465.60000000001</v>
      </c>
      <c r="E28" s="1">
        <f t="shared" si="2"/>
        <v>12546.560000000001</v>
      </c>
      <c r="F28" s="1">
        <f t="shared" si="3"/>
        <v>6273.2800000000007</v>
      </c>
      <c r="G28" s="1">
        <f t="shared" ref="G28:G70" si="9">H27</f>
        <v>231676.80000000002</v>
      </c>
      <c r="H28" s="1">
        <f t="shared" si="4"/>
        <v>269030.7840000001</v>
      </c>
      <c r="J28" s="16">
        <f t="shared" ref="J28:J61" si="10">J27+1</f>
        <v>67</v>
      </c>
      <c r="K28" s="5">
        <f t="shared" ref="K28:K61" si="11">K27*(1+$D$15)</f>
        <v>177987.62967555001</v>
      </c>
      <c r="L28" s="5">
        <f t="shared" si="5"/>
        <v>273827.12257776922</v>
      </c>
      <c r="M28" s="5">
        <f t="shared" ref="M28:M61" si="12">N27</f>
        <v>1497853.541725548</v>
      </c>
      <c r="N28" s="5">
        <f t="shared" si="6"/>
        <v>1298919.0962340562</v>
      </c>
      <c r="O28">
        <f t="shared" si="7"/>
        <v>0</v>
      </c>
      <c r="P28" s="19">
        <f t="shared" si="8"/>
        <v>67</v>
      </c>
    </row>
    <row r="29" spans="1:16">
      <c r="C29">
        <f t="shared" si="0"/>
        <v>49</v>
      </c>
      <c r="D29" s="5">
        <f t="shared" si="1"/>
        <v>130484.22400000002</v>
      </c>
      <c r="E29" s="1">
        <f t="shared" si="2"/>
        <v>13048.422400000003</v>
      </c>
      <c r="F29" s="1">
        <f t="shared" si="3"/>
        <v>6524.2112000000016</v>
      </c>
      <c r="G29" s="1">
        <f t="shared" si="9"/>
        <v>269030.7840000001</v>
      </c>
      <c r="H29" s="1">
        <f t="shared" si="4"/>
        <v>310125.88032000011</v>
      </c>
      <c r="J29" s="16">
        <f t="shared" si="10"/>
        <v>68</v>
      </c>
      <c r="K29" s="5">
        <f t="shared" si="11"/>
        <v>181547.38226906102</v>
      </c>
      <c r="L29" s="5">
        <f t="shared" si="5"/>
        <v>279303.66502932465</v>
      </c>
      <c r="M29" s="5">
        <f t="shared" si="12"/>
        <v>1298919.0962340562</v>
      </c>
      <c r="N29" s="5">
        <f t="shared" si="6"/>
        <v>1084561.3860164345</v>
      </c>
      <c r="O29">
        <f t="shared" si="7"/>
        <v>0</v>
      </c>
      <c r="P29" s="19">
        <f t="shared" si="8"/>
        <v>68</v>
      </c>
    </row>
    <row r="30" spans="1:16">
      <c r="C30">
        <f t="shared" si="0"/>
        <v>50</v>
      </c>
      <c r="D30" s="5">
        <f t="shared" si="1"/>
        <v>135703.59296000001</v>
      </c>
      <c r="E30" s="1">
        <f t="shared" si="2"/>
        <v>13570.359296000002</v>
      </c>
      <c r="F30" s="1">
        <f t="shared" si="3"/>
        <v>6785.1796480000012</v>
      </c>
      <c r="G30" s="1">
        <f t="shared" si="9"/>
        <v>310125.88032000011</v>
      </c>
      <c r="H30" s="1">
        <f t="shared" si="4"/>
        <v>355291.48968960013</v>
      </c>
      <c r="J30" s="16">
        <f t="shared" si="10"/>
        <v>69</v>
      </c>
      <c r="K30" s="5">
        <f t="shared" si="11"/>
        <v>185178.32991444223</v>
      </c>
      <c r="L30" s="5">
        <f t="shared" si="5"/>
        <v>284889.73832991114</v>
      </c>
      <c r="M30" s="5">
        <f t="shared" si="12"/>
        <v>1084561.3860164345</v>
      </c>
      <c r="N30" s="5">
        <f t="shared" si="6"/>
        <v>853899.71698734513</v>
      </c>
      <c r="O30">
        <f t="shared" si="7"/>
        <v>0</v>
      </c>
      <c r="P30" s="19">
        <f t="shared" si="8"/>
        <v>69</v>
      </c>
    </row>
    <row r="31" spans="1:16">
      <c r="C31">
        <f t="shared" si="0"/>
        <v>51</v>
      </c>
      <c r="D31" s="5">
        <f t="shared" si="1"/>
        <v>141131.73667840002</v>
      </c>
      <c r="E31" s="1">
        <f t="shared" si="2"/>
        <v>14113.173667840003</v>
      </c>
      <c r="F31" s="1">
        <f t="shared" si="3"/>
        <v>7056.5868339200015</v>
      </c>
      <c r="G31" s="1">
        <f t="shared" si="9"/>
        <v>355291.48968960013</v>
      </c>
      <c r="H31" s="1">
        <f t="shared" si="4"/>
        <v>404884.56936652819</v>
      </c>
      <c r="J31" s="16">
        <f t="shared" si="10"/>
        <v>70</v>
      </c>
      <c r="K31" s="5">
        <f t="shared" si="11"/>
        <v>188881.89651273109</v>
      </c>
      <c r="L31" s="5">
        <f t="shared" si="5"/>
        <v>290587.53309650935</v>
      </c>
      <c r="M31" s="5">
        <f t="shared" si="12"/>
        <v>853899.71698734513</v>
      </c>
      <c r="N31" s="5">
        <f t="shared" si="6"/>
        <v>606007.16974020307</v>
      </c>
      <c r="O31">
        <f t="shared" si="7"/>
        <v>0</v>
      </c>
      <c r="P31" s="19">
        <f t="shared" si="8"/>
        <v>70</v>
      </c>
    </row>
    <row r="32" spans="1:16">
      <c r="C32">
        <f t="shared" si="0"/>
        <v>52</v>
      </c>
      <c r="D32" s="5">
        <f t="shared" si="1"/>
        <v>146777.00614553603</v>
      </c>
      <c r="E32" s="1">
        <f t="shared" si="2"/>
        <v>14677.700614553603</v>
      </c>
      <c r="F32" s="1">
        <f t="shared" si="3"/>
        <v>7338.8503072768017</v>
      </c>
      <c r="G32" s="1">
        <f t="shared" si="9"/>
        <v>404884.56936652819</v>
      </c>
      <c r="H32" s="1">
        <f t="shared" si="4"/>
        <v>459291.88583768089</v>
      </c>
      <c r="J32" s="16">
        <f t="shared" si="10"/>
        <v>71</v>
      </c>
      <c r="K32" s="5">
        <f t="shared" si="11"/>
        <v>192659.53444298572</v>
      </c>
      <c r="L32" s="5">
        <f t="shared" si="5"/>
        <v>296399.28375843959</v>
      </c>
      <c r="M32" s="5">
        <f t="shared" si="12"/>
        <v>606007.16974020307</v>
      </c>
      <c r="N32" s="5">
        <f t="shared" si="6"/>
        <v>339908.24446877372</v>
      </c>
      <c r="O32">
        <f t="shared" si="7"/>
        <v>0</v>
      </c>
      <c r="P32" s="19">
        <f t="shared" si="8"/>
        <v>71</v>
      </c>
    </row>
    <row r="33" spans="3:16">
      <c r="C33">
        <f t="shared" si="0"/>
        <v>53</v>
      </c>
      <c r="D33" s="5">
        <f t="shared" si="1"/>
        <v>152648.08639135747</v>
      </c>
      <c r="E33" s="1">
        <f t="shared" si="2"/>
        <v>15264.808639135748</v>
      </c>
      <c r="F33" s="1">
        <f t="shared" si="3"/>
        <v>7632.4043195678742</v>
      </c>
      <c r="G33" s="1">
        <f t="shared" si="9"/>
        <v>459291.88583768089</v>
      </c>
      <c r="H33" s="1">
        <f t="shared" si="4"/>
        <v>518932.44966339902</v>
      </c>
      <c r="J33" s="16">
        <f t="shared" si="10"/>
        <v>72</v>
      </c>
      <c r="K33" s="5">
        <f t="shared" si="11"/>
        <v>196512.72513184545</v>
      </c>
      <c r="L33" s="5">
        <f t="shared" si="5"/>
        <v>302327.2694336084</v>
      </c>
      <c r="M33" s="5">
        <f t="shared" si="12"/>
        <v>339908.24446877372</v>
      </c>
      <c r="N33" s="5">
        <f t="shared" si="6"/>
        <v>54576.387258603994</v>
      </c>
      <c r="O33">
        <f t="shared" si="7"/>
        <v>0</v>
      </c>
      <c r="P33" s="19">
        <f t="shared" si="8"/>
        <v>72</v>
      </c>
    </row>
    <row r="34" spans="3:16">
      <c r="C34">
        <f t="shared" si="0"/>
        <v>54</v>
      </c>
      <c r="D34" s="5">
        <f t="shared" si="1"/>
        <v>158754.00984701177</v>
      </c>
      <c r="E34" s="1">
        <f t="shared" si="2"/>
        <v>15875.400984701177</v>
      </c>
      <c r="F34" s="1">
        <f t="shared" si="3"/>
        <v>7937.7004923505883</v>
      </c>
      <c r="G34" s="1">
        <f t="shared" si="9"/>
        <v>518932.44966339902</v>
      </c>
      <c r="H34" s="1">
        <f t="shared" si="4"/>
        <v>584260.14711352275</v>
      </c>
      <c r="J34" s="16">
        <f t="shared" si="10"/>
        <v>73</v>
      </c>
      <c r="K34" s="5">
        <f t="shared" si="11"/>
        <v>200442.97963448236</v>
      </c>
      <c r="L34" s="5">
        <f t="shared" si="5"/>
        <v>308373.81482228055</v>
      </c>
      <c r="M34" s="5">
        <f t="shared" si="12"/>
        <v>54576.387258603994</v>
      </c>
      <c r="N34" s="5">
        <f t="shared" si="6"/>
        <v>-251068.60820074636</v>
      </c>
      <c r="O34">
        <f t="shared" si="7"/>
        <v>1</v>
      </c>
      <c r="P34" s="19">
        <f t="shared" si="8"/>
        <v>73</v>
      </c>
    </row>
    <row r="35" spans="3:16">
      <c r="C35">
        <f t="shared" si="0"/>
        <v>55</v>
      </c>
      <c r="D35" s="5">
        <f t="shared" si="1"/>
        <v>165104.17024089224</v>
      </c>
      <c r="E35" s="1">
        <f t="shared" si="2"/>
        <v>16510.417024089224</v>
      </c>
      <c r="F35" s="1">
        <f t="shared" si="3"/>
        <v>8255.2085120446118</v>
      </c>
      <c r="G35" s="1">
        <f t="shared" si="9"/>
        <v>584260.14711352275</v>
      </c>
      <c r="H35" s="1">
        <f t="shared" si="4"/>
        <v>655766.58441873849</v>
      </c>
      <c r="J35" s="16">
        <f t="shared" si="10"/>
        <v>74</v>
      </c>
      <c r="K35" s="5">
        <f t="shared" si="11"/>
        <v>204451.83922717199</v>
      </c>
      <c r="L35" s="5">
        <f t="shared" si="5"/>
        <v>314541.29111872613</v>
      </c>
      <c r="M35" s="5">
        <f t="shared" si="12"/>
        <v>-251068.60820074636</v>
      </c>
      <c r="N35" s="5">
        <f t="shared" si="6"/>
        <v>-578163.32972950977</v>
      </c>
      <c r="O35">
        <f t="shared" si="7"/>
        <v>1</v>
      </c>
      <c r="P35" s="19">
        <f t="shared" si="8"/>
        <v>74</v>
      </c>
    </row>
    <row r="36" spans="3:16">
      <c r="C36">
        <f t="shared" si="0"/>
        <v>56</v>
      </c>
      <c r="D36" s="5">
        <f t="shared" si="1"/>
        <v>171708.33705052795</v>
      </c>
      <c r="E36" s="1">
        <f t="shared" si="2"/>
        <v>17170.833705052795</v>
      </c>
      <c r="F36" s="1">
        <f t="shared" si="3"/>
        <v>8585.4168525263976</v>
      </c>
      <c r="G36" s="1">
        <f t="shared" si="9"/>
        <v>655766.58441873849</v>
      </c>
      <c r="H36" s="1">
        <f t="shared" si="4"/>
        <v>733984.16172981681</v>
      </c>
      <c r="J36" s="16">
        <f t="shared" si="10"/>
        <v>75</v>
      </c>
      <c r="K36" s="5">
        <f t="shared" si="11"/>
        <v>208540.87601171545</v>
      </c>
      <c r="L36" s="5">
        <f t="shared" si="5"/>
        <v>320832.11694110068</v>
      </c>
      <c r="M36" s="5">
        <f t="shared" si="12"/>
        <v>-578163.32972950977</v>
      </c>
      <c r="N36" s="5">
        <f t="shared" si="6"/>
        <v>-927903.61315708596</v>
      </c>
      <c r="O36">
        <f t="shared" si="7"/>
        <v>1</v>
      </c>
      <c r="P36" s="19">
        <f t="shared" si="8"/>
        <v>75</v>
      </c>
    </row>
    <row r="37" spans="3:16">
      <c r="C37">
        <f t="shared" si="0"/>
        <v>57</v>
      </c>
      <c r="D37" s="5">
        <f t="shared" si="1"/>
        <v>178576.67053254906</v>
      </c>
      <c r="E37" s="1">
        <f t="shared" si="2"/>
        <v>17857.667053254907</v>
      </c>
      <c r="F37" s="1">
        <f t="shared" si="3"/>
        <v>8928.8335266274535</v>
      </c>
      <c r="G37" s="1">
        <f t="shared" si="9"/>
        <v>733984.16172981681</v>
      </c>
      <c r="H37" s="1">
        <f t="shared" si="4"/>
        <v>819489.39524808468</v>
      </c>
      <c r="J37" s="16">
        <f t="shared" si="10"/>
        <v>76</v>
      </c>
      <c r="K37" s="5">
        <f t="shared" si="11"/>
        <v>212711.69353194977</v>
      </c>
      <c r="L37" s="5">
        <f t="shared" si="5"/>
        <v>327248.7592799227</v>
      </c>
      <c r="M37" s="5">
        <f t="shared" si="12"/>
        <v>-927903.61315708596</v>
      </c>
      <c r="N37" s="5">
        <f t="shared" si="6"/>
        <v>-1301547.553094863</v>
      </c>
      <c r="O37">
        <f t="shared" si="7"/>
        <v>1</v>
      </c>
      <c r="P37" s="19">
        <f t="shared" si="8"/>
        <v>76</v>
      </c>
    </row>
    <row r="38" spans="3:16">
      <c r="C38">
        <f t="shared" si="0"/>
        <v>58</v>
      </c>
      <c r="D38" s="5">
        <f t="shared" si="1"/>
        <v>185719.73735385103</v>
      </c>
      <c r="E38" s="1">
        <f t="shared" si="2"/>
        <v>18571.973735385105</v>
      </c>
      <c r="F38" s="1">
        <f t="shared" si="3"/>
        <v>9285.9868676925526</v>
      </c>
      <c r="G38" s="1">
        <f t="shared" si="9"/>
        <v>819489.39524808468</v>
      </c>
      <c r="H38" s="1">
        <f t="shared" si="4"/>
        <v>912906.50747100916</v>
      </c>
      <c r="J38" s="16">
        <f t="shared" si="10"/>
        <v>77</v>
      </c>
      <c r="K38" s="5">
        <f t="shared" si="11"/>
        <v>216965.92740258877</v>
      </c>
      <c r="L38" s="5">
        <f t="shared" si="5"/>
        <v>333793.73446552118</v>
      </c>
      <c r="M38" s="5">
        <f t="shared" si="12"/>
        <v>-1301547.553094863</v>
      </c>
      <c r="N38" s="5">
        <f t="shared" si="6"/>
        <v>-1700418.6652151272</v>
      </c>
      <c r="O38">
        <f t="shared" si="7"/>
        <v>1</v>
      </c>
      <c r="P38" s="19">
        <f t="shared" si="8"/>
        <v>77</v>
      </c>
    </row>
    <row r="39" spans="3:16">
      <c r="C39">
        <f t="shared" ref="C39:C70" si="13">C38+1</f>
        <v>59</v>
      </c>
      <c r="D39" s="5">
        <f t="shared" ref="D39:D70" si="14">D38*(1+$D$14)</f>
        <v>193148.52684800507</v>
      </c>
      <c r="E39" s="1">
        <f t="shared" si="2"/>
        <v>19314.852684800509</v>
      </c>
      <c r="F39" s="1">
        <f t="shared" ref="F39:F70" si="15">$D$19*D39</f>
        <v>9657.4263424002547</v>
      </c>
      <c r="G39" s="1">
        <f t="shared" si="9"/>
        <v>912906.50747100916</v>
      </c>
      <c r="H39" s="1">
        <f t="shared" ref="H39:H70" si="16">G39*(1+$D$12)+E39+F39</f>
        <v>1014911.3070958907</v>
      </c>
      <c r="J39" s="16">
        <f t="shared" si="10"/>
        <v>78</v>
      </c>
      <c r="K39" s="5">
        <f t="shared" si="11"/>
        <v>221305.24595064056</v>
      </c>
      <c r="L39" s="5">
        <f t="shared" si="5"/>
        <v>340469.60915483162</v>
      </c>
      <c r="M39" s="5">
        <f t="shared" si="12"/>
        <v>-1700418.6652151272</v>
      </c>
      <c r="N39" s="5">
        <f t="shared" si="6"/>
        <v>-2125909.2076307153</v>
      </c>
      <c r="O39">
        <f t="shared" si="7"/>
        <v>1</v>
      </c>
      <c r="P39" s="19">
        <f t="shared" si="8"/>
        <v>78</v>
      </c>
    </row>
    <row r="40" spans="3:16">
      <c r="C40">
        <f t="shared" si="13"/>
        <v>60</v>
      </c>
      <c r="D40" s="5">
        <f t="shared" si="14"/>
        <v>200874.46792192527</v>
      </c>
      <c r="E40" s="1">
        <f t="shared" si="2"/>
        <v>20087.446792192528</v>
      </c>
      <c r="F40" s="1">
        <f t="shared" si="15"/>
        <v>10043.723396096264</v>
      </c>
      <c r="G40" s="1">
        <f t="shared" si="9"/>
        <v>1014911.3070958907</v>
      </c>
      <c r="H40" s="1">
        <f t="shared" si="16"/>
        <v>1126235.381851851</v>
      </c>
      <c r="J40" s="16">
        <f t="shared" si="10"/>
        <v>79</v>
      </c>
      <c r="K40" s="5">
        <f t="shared" si="11"/>
        <v>225731.35086965337</v>
      </c>
      <c r="L40" s="5">
        <f t="shared" si="5"/>
        <v>347279.00133792823</v>
      </c>
      <c r="M40" s="5">
        <f t="shared" si="12"/>
        <v>-2125909.2076307153</v>
      </c>
      <c r="N40" s="5">
        <f t="shared" si="6"/>
        <v>-2579483.6693501794</v>
      </c>
      <c r="O40">
        <f t="shared" si="7"/>
        <v>1</v>
      </c>
      <c r="P40" s="19">
        <f t="shared" si="8"/>
        <v>79</v>
      </c>
    </row>
    <row r="41" spans="3:16">
      <c r="C41">
        <f t="shared" si="13"/>
        <v>61</v>
      </c>
      <c r="D41" s="5">
        <f t="shared" si="14"/>
        <v>208909.4466388023</v>
      </c>
      <c r="E41" s="1">
        <f t="shared" si="2"/>
        <v>20890.944663880233</v>
      </c>
      <c r="F41" s="1">
        <f t="shared" si="15"/>
        <v>10445.472331940116</v>
      </c>
      <c r="G41" s="1">
        <f t="shared" si="9"/>
        <v>1126235.381851851</v>
      </c>
      <c r="H41" s="1">
        <f t="shared" si="16"/>
        <v>1247670.6293958195</v>
      </c>
      <c r="J41" s="16">
        <f t="shared" si="10"/>
        <v>80</v>
      </c>
      <c r="K41" s="5">
        <f t="shared" si="11"/>
        <v>230245.97788704644</v>
      </c>
      <c r="L41" s="5">
        <f t="shared" si="5"/>
        <v>354224.58136468683</v>
      </c>
      <c r="M41" s="5">
        <f t="shared" si="12"/>
        <v>-2579483.6693501794</v>
      </c>
      <c r="N41" s="5">
        <f t="shared" si="6"/>
        <v>-3062682.4341823757</v>
      </c>
      <c r="O41">
        <f t="shared" si="7"/>
        <v>1</v>
      </c>
      <c r="P41" s="19">
        <f t="shared" si="8"/>
        <v>80</v>
      </c>
    </row>
    <row r="42" spans="3:16">
      <c r="C42">
        <f t="shared" si="13"/>
        <v>62</v>
      </c>
      <c r="D42" s="5">
        <f t="shared" si="14"/>
        <v>217265.82450435439</v>
      </c>
      <c r="E42" s="1">
        <f t="shared" si="2"/>
        <v>21726.582450435439</v>
      </c>
      <c r="F42" s="1">
        <f t="shared" si="15"/>
        <v>10863.291225217719</v>
      </c>
      <c r="G42" s="1">
        <f t="shared" si="9"/>
        <v>1247670.6293958195</v>
      </c>
      <c r="H42" s="1">
        <f t="shared" si="16"/>
        <v>1380074.1534231384</v>
      </c>
      <c r="J42" s="16">
        <f t="shared" si="10"/>
        <v>81</v>
      </c>
      <c r="K42" s="5">
        <f t="shared" si="11"/>
        <v>234850.89744478738</v>
      </c>
      <c r="L42" s="5">
        <f t="shared" si="5"/>
        <v>361309.07299198059</v>
      </c>
      <c r="M42" s="5">
        <f t="shared" si="12"/>
        <v>-3062682.4341823757</v>
      </c>
      <c r="N42" s="5">
        <f t="shared" si="6"/>
        <v>-3577125.6288834754</v>
      </c>
      <c r="O42">
        <f t="shared" si="7"/>
        <v>1</v>
      </c>
      <c r="P42" s="19">
        <f t="shared" si="8"/>
        <v>81</v>
      </c>
    </row>
    <row r="43" spans="3:16">
      <c r="C43">
        <f t="shared" si="13"/>
        <v>63</v>
      </c>
      <c r="D43" s="5">
        <f t="shared" si="14"/>
        <v>225956.45748452857</v>
      </c>
      <c r="E43" s="1">
        <f t="shared" si="2"/>
        <v>22595.645748452858</v>
      </c>
      <c r="F43" s="1">
        <f t="shared" si="15"/>
        <v>11297.822874226429</v>
      </c>
      <c r="G43" s="1">
        <f t="shared" si="9"/>
        <v>1380074.1534231384</v>
      </c>
      <c r="H43" s="1">
        <f t="shared" si="16"/>
        <v>1524373.5543196688</v>
      </c>
      <c r="J43" s="16">
        <f t="shared" si="10"/>
        <v>82</v>
      </c>
      <c r="K43" s="5">
        <f t="shared" si="11"/>
        <v>239547.91539368313</v>
      </c>
      <c r="L43" s="5">
        <f t="shared" si="5"/>
        <v>368535.25445182016</v>
      </c>
      <c r="M43" s="5">
        <f t="shared" si="12"/>
        <v>-3577125.6288834754</v>
      </c>
      <c r="N43" s="5">
        <f t="shared" si="6"/>
        <v>-4124517.1647794694</v>
      </c>
      <c r="O43">
        <f t="shared" si="7"/>
        <v>1</v>
      </c>
      <c r="P43" s="19">
        <f t="shared" si="8"/>
        <v>82</v>
      </c>
    </row>
    <row r="44" spans="3:16">
      <c r="C44">
        <f t="shared" si="13"/>
        <v>64</v>
      </c>
      <c r="D44" s="5">
        <f t="shared" si="14"/>
        <v>234994.71578390972</v>
      </c>
      <c r="E44" s="1">
        <f t="shared" si="2"/>
        <v>23499.471578390974</v>
      </c>
      <c r="F44" s="1">
        <f t="shared" si="15"/>
        <v>11749.735789195487</v>
      </c>
      <c r="G44" s="1">
        <f t="shared" si="9"/>
        <v>1524373.5543196688</v>
      </c>
      <c r="H44" s="1">
        <f t="shared" si="16"/>
        <v>1681572.6460328288</v>
      </c>
      <c r="J44" s="16">
        <f t="shared" si="10"/>
        <v>83</v>
      </c>
      <c r="K44" s="5">
        <f t="shared" si="11"/>
        <v>244338.87370155679</v>
      </c>
      <c r="L44" s="5">
        <f t="shared" si="5"/>
        <v>375905.95954085659</v>
      </c>
      <c r="M44" s="5">
        <f t="shared" si="12"/>
        <v>-4124517.1647794694</v>
      </c>
      <c r="N44" s="5">
        <f t="shared" si="6"/>
        <v>-4706648.9825593</v>
      </c>
      <c r="O44">
        <f t="shared" si="7"/>
        <v>1</v>
      </c>
      <c r="P44" s="19">
        <f t="shared" si="8"/>
        <v>83</v>
      </c>
    </row>
    <row r="45" spans="3:16">
      <c r="C45">
        <f t="shared" si="13"/>
        <v>65</v>
      </c>
      <c r="D45" s="5">
        <f t="shared" si="14"/>
        <v>244394.50441526613</v>
      </c>
      <c r="E45" s="1">
        <f t="shared" si="2"/>
        <v>24439.450441526613</v>
      </c>
      <c r="F45" s="1">
        <f t="shared" si="15"/>
        <v>12219.725220763306</v>
      </c>
      <c r="G45" s="1">
        <f t="shared" si="9"/>
        <v>1681572.6460328288</v>
      </c>
      <c r="H45" s="1">
        <f t="shared" si="16"/>
        <v>1852757.6333777453</v>
      </c>
      <c r="J45" s="16">
        <f t="shared" si="10"/>
        <v>84</v>
      </c>
      <c r="K45" s="5">
        <f t="shared" si="11"/>
        <v>249225.65117558793</v>
      </c>
      <c r="L45" s="5">
        <f t="shared" si="5"/>
        <v>383424.07873167371</v>
      </c>
      <c r="M45" s="5">
        <f t="shared" si="12"/>
        <v>-4706648.9825593</v>
      </c>
      <c r="N45" s="5">
        <f t="shared" si="6"/>
        <v>-5325405.5104189394</v>
      </c>
      <c r="O45">
        <f t="shared" si="7"/>
        <v>1</v>
      </c>
      <c r="P45" s="19">
        <f t="shared" si="8"/>
        <v>84</v>
      </c>
    </row>
    <row r="46" spans="3:16">
      <c r="C46">
        <f t="shared" si="13"/>
        <v>66</v>
      </c>
      <c r="D46" s="5">
        <f t="shared" si="14"/>
        <v>254170.28459187679</v>
      </c>
      <c r="E46" s="1">
        <f t="shared" si="2"/>
        <v>25417.028459187681</v>
      </c>
      <c r="F46" s="1">
        <f t="shared" si="15"/>
        <v>12708.51422959384</v>
      </c>
      <c r="G46" s="1">
        <f t="shared" si="9"/>
        <v>1852757.6333777453</v>
      </c>
      <c r="H46" s="1">
        <f t="shared" si="16"/>
        <v>2039103.7867367463</v>
      </c>
      <c r="J46" s="16">
        <f t="shared" si="10"/>
        <v>85</v>
      </c>
      <c r="K46" s="5">
        <f t="shared" si="11"/>
        <v>254210.1641990997</v>
      </c>
      <c r="L46" s="5">
        <f t="shared" si="5"/>
        <v>391092.56030630722</v>
      </c>
      <c r="M46" s="5">
        <f t="shared" si="12"/>
        <v>-5325405.5104189394</v>
      </c>
      <c r="N46" s="5">
        <f t="shared" si="6"/>
        <v>-5982768.3462461932</v>
      </c>
      <c r="O46">
        <f t="shared" si="7"/>
        <v>1</v>
      </c>
      <c r="P46" s="19">
        <f t="shared" si="8"/>
        <v>85</v>
      </c>
    </row>
    <row r="47" spans="3:16">
      <c r="C47">
        <f t="shared" si="13"/>
        <v>67</v>
      </c>
      <c r="D47" s="5">
        <f t="shared" si="14"/>
        <v>264337.09597555187</v>
      </c>
      <c r="E47" s="1">
        <f t="shared" si="2"/>
        <v>26433.709597555189</v>
      </c>
      <c r="F47" s="1">
        <f t="shared" si="15"/>
        <v>13216.854798777595</v>
      </c>
      <c r="G47" s="1">
        <f t="shared" si="9"/>
        <v>2039103.7867367463</v>
      </c>
      <c r="H47" s="1">
        <f t="shared" si="16"/>
        <v>2241882.6540720188</v>
      </c>
      <c r="J47" s="16">
        <f t="shared" si="10"/>
        <v>86</v>
      </c>
      <c r="K47" s="5">
        <f t="shared" si="11"/>
        <v>259294.3674830817</v>
      </c>
      <c r="L47" s="5">
        <f t="shared" si="5"/>
        <v>398914.41151243338</v>
      </c>
      <c r="M47" s="5">
        <f t="shared" si="12"/>
        <v>-5982768.3462461932</v>
      </c>
      <c r="N47" s="5">
        <f t="shared" si="6"/>
        <v>-6680821.1750709368</v>
      </c>
      <c r="O47">
        <f t="shared" si="7"/>
        <v>1</v>
      </c>
      <c r="P47" s="19">
        <f t="shared" si="8"/>
        <v>86</v>
      </c>
    </row>
    <row r="48" spans="3:16">
      <c r="C48">
        <f t="shared" si="13"/>
        <v>68</v>
      </c>
      <c r="D48" s="5">
        <f t="shared" si="14"/>
        <v>274910.57981457398</v>
      </c>
      <c r="E48" s="1">
        <f t="shared" si="2"/>
        <v>27491.057981457401</v>
      </c>
      <c r="F48" s="1">
        <f t="shared" si="15"/>
        <v>13745.528990728701</v>
      </c>
      <c r="G48" s="1">
        <f t="shared" si="9"/>
        <v>2241882.6540720188</v>
      </c>
      <c r="H48" s="1">
        <f t="shared" si="16"/>
        <v>2462469.8533699666</v>
      </c>
      <c r="J48" s="16">
        <f t="shared" si="10"/>
        <v>87</v>
      </c>
      <c r="K48" s="5">
        <f t="shared" si="11"/>
        <v>264480.25483274332</v>
      </c>
      <c r="L48" s="5">
        <f t="shared" si="5"/>
        <v>406892.69974268199</v>
      </c>
      <c r="M48" s="5">
        <f t="shared" si="12"/>
        <v>-6680821.1750709368</v>
      </c>
      <c r="N48" s="5">
        <f t="shared" si="6"/>
        <v>-7421754.9335671663</v>
      </c>
      <c r="O48">
        <f t="shared" si="7"/>
        <v>1</v>
      </c>
      <c r="P48" s="16"/>
    </row>
    <row r="49" spans="3:16">
      <c r="C49">
        <f t="shared" si="13"/>
        <v>69</v>
      </c>
      <c r="D49" s="5">
        <f t="shared" si="14"/>
        <v>285907.00300715695</v>
      </c>
      <c r="E49" s="1">
        <f t="shared" si="2"/>
        <v>28590.700300715696</v>
      </c>
      <c r="F49" s="1">
        <f t="shared" si="15"/>
        <v>14295.350150357848</v>
      </c>
      <c r="G49" s="1">
        <f t="shared" si="9"/>
        <v>2462469.8533699666</v>
      </c>
      <c r="H49" s="1">
        <f t="shared" si="16"/>
        <v>2702353.4920906378</v>
      </c>
      <c r="J49" s="16">
        <f t="shared" si="10"/>
        <v>88</v>
      </c>
      <c r="K49" s="5">
        <f t="shared" si="11"/>
        <v>269769.85992939817</v>
      </c>
      <c r="L49" s="5">
        <f t="shared" si="5"/>
        <v>415030.55373753561</v>
      </c>
      <c r="M49" s="5">
        <f t="shared" si="12"/>
        <v>-7421754.9335671663</v>
      </c>
      <c r="N49" s="5">
        <f t="shared" si="6"/>
        <v>-8207873.2339830603</v>
      </c>
      <c r="O49">
        <f t="shared" si="7"/>
        <v>1</v>
      </c>
      <c r="P49" s="16"/>
    </row>
    <row r="50" spans="3:16">
      <c r="C50">
        <f t="shared" si="13"/>
        <v>70</v>
      </c>
      <c r="D50" s="5">
        <f t="shared" si="14"/>
        <v>297343.28312744322</v>
      </c>
      <c r="E50" s="1">
        <f t="shared" si="2"/>
        <v>29734.328312744325</v>
      </c>
      <c r="F50" s="1">
        <f t="shared" si="15"/>
        <v>14867.164156372162</v>
      </c>
      <c r="G50" s="1">
        <f t="shared" si="9"/>
        <v>2702353.4920906378</v>
      </c>
      <c r="H50" s="1">
        <f t="shared" si="16"/>
        <v>2963143.2639270057</v>
      </c>
      <c r="J50" s="16">
        <f t="shared" si="10"/>
        <v>89</v>
      </c>
      <c r="K50" s="5">
        <f t="shared" si="11"/>
        <v>275165.25712798611</v>
      </c>
      <c r="L50" s="5">
        <f t="shared" si="5"/>
        <v>423331.16481228633</v>
      </c>
      <c r="M50" s="5">
        <f t="shared" si="12"/>
        <v>-8207873.2339830603</v>
      </c>
      <c r="N50" s="5">
        <f t="shared" si="6"/>
        <v>-9041598.0604944993</v>
      </c>
      <c r="O50">
        <f t="shared" si="7"/>
        <v>1</v>
      </c>
      <c r="P50" s="16"/>
    </row>
    <row r="51" spans="3:16">
      <c r="C51">
        <f t="shared" si="13"/>
        <v>71</v>
      </c>
      <c r="D51" s="5">
        <f t="shared" si="14"/>
        <v>309237.01445254096</v>
      </c>
      <c r="E51" s="1">
        <f t="shared" si="2"/>
        <v>30923.701445254097</v>
      </c>
      <c r="F51" s="1">
        <f t="shared" si="15"/>
        <v>15461.850722627049</v>
      </c>
      <c r="G51" s="1">
        <f t="shared" si="9"/>
        <v>2963143.2639270057</v>
      </c>
      <c r="H51" s="1">
        <f t="shared" si="16"/>
        <v>3246580.2772090477</v>
      </c>
      <c r="J51" s="16">
        <f t="shared" si="10"/>
        <v>90</v>
      </c>
      <c r="K51" s="5">
        <f t="shared" si="11"/>
        <v>280668.56227054587</v>
      </c>
      <c r="L51" s="5">
        <f t="shared" si="5"/>
        <v>431797.78810853208</v>
      </c>
      <c r="M51" s="5">
        <f t="shared" si="12"/>
        <v>-9041598.0604944993</v>
      </c>
      <c r="N51" s="5">
        <f t="shared" si="6"/>
        <v>-9925475.7516277563</v>
      </c>
      <c r="O51">
        <f t="shared" si="7"/>
        <v>1</v>
      </c>
      <c r="P51" s="16"/>
    </row>
    <row r="52" spans="3:16">
      <c r="C52">
        <f t="shared" si="13"/>
        <v>72</v>
      </c>
      <c r="D52" s="5">
        <f t="shared" si="14"/>
        <v>321606.4950306426</v>
      </c>
      <c r="E52" s="1">
        <f t="shared" si="2"/>
        <v>32160.649503064262</v>
      </c>
      <c r="F52" s="1">
        <f t="shared" si="15"/>
        <v>16080.324751532131</v>
      </c>
      <c r="G52" s="1">
        <f t="shared" si="9"/>
        <v>3246580.2772090477</v>
      </c>
      <c r="H52" s="1">
        <f t="shared" si="16"/>
        <v>3554547.673640368</v>
      </c>
      <c r="J52" s="16">
        <f t="shared" si="10"/>
        <v>91</v>
      </c>
      <c r="K52" s="5">
        <f t="shared" si="11"/>
        <v>286281.9335159568</v>
      </c>
      <c r="L52" s="5">
        <f t="shared" si="5"/>
        <v>440433.74387070275</v>
      </c>
      <c r="M52" s="5">
        <f t="shared" si="12"/>
        <v>-9925475.7516277563</v>
      </c>
      <c r="N52" s="5">
        <f t="shared" si="6"/>
        <v>-10862183.283079848</v>
      </c>
      <c r="O52">
        <f t="shared" si="7"/>
        <v>1</v>
      </c>
      <c r="P52" s="16"/>
    </row>
    <row r="53" spans="3:16">
      <c r="C53">
        <f t="shared" si="13"/>
        <v>73</v>
      </c>
      <c r="D53" s="5">
        <f t="shared" si="14"/>
        <v>334470.75483186834</v>
      </c>
      <c r="E53" s="1">
        <f t="shared" si="2"/>
        <v>33447.075483186833</v>
      </c>
      <c r="F53" s="1">
        <f t="shared" si="15"/>
        <v>16723.537741593416</v>
      </c>
      <c r="G53" s="1">
        <f t="shared" si="9"/>
        <v>3554547.673640368</v>
      </c>
      <c r="H53" s="1">
        <f t="shared" si="16"/>
        <v>3889082.1007563779</v>
      </c>
      <c r="J53" s="16">
        <f t="shared" si="10"/>
        <v>92</v>
      </c>
      <c r="K53" s="5">
        <f t="shared" si="11"/>
        <v>292007.57218627597</v>
      </c>
      <c r="L53" s="5">
        <f t="shared" si="5"/>
        <v>449242.41874811688</v>
      </c>
      <c r="M53" s="5">
        <f t="shared" si="12"/>
        <v>-10862183.283079848</v>
      </c>
      <c r="N53" s="5">
        <f t="shared" si="6"/>
        <v>-11854534.865981957</v>
      </c>
      <c r="O53">
        <f t="shared" si="7"/>
        <v>1</v>
      </c>
    </row>
    <row r="54" spans="3:16">
      <c r="C54">
        <f t="shared" si="13"/>
        <v>74</v>
      </c>
      <c r="D54" s="5">
        <f t="shared" si="14"/>
        <v>347849.58502514311</v>
      </c>
      <c r="E54" s="1">
        <f t="shared" si="2"/>
        <v>34784.95850251431</v>
      </c>
      <c r="F54" s="1">
        <f t="shared" si="15"/>
        <v>17392.479251257155</v>
      </c>
      <c r="G54" s="1">
        <f t="shared" si="9"/>
        <v>3889082.1007563779</v>
      </c>
      <c r="H54" s="1">
        <f t="shared" si="16"/>
        <v>4252386.1065706601</v>
      </c>
      <c r="J54" s="16">
        <f t="shared" si="10"/>
        <v>93</v>
      </c>
      <c r="K54" s="5">
        <f t="shared" si="11"/>
        <v>297847.72363000148</v>
      </c>
      <c r="L54" s="5">
        <f t="shared" si="5"/>
        <v>458227.26712307916</v>
      </c>
      <c r="M54" s="5">
        <f t="shared" si="12"/>
        <v>-11854534.865981957</v>
      </c>
      <c r="N54" s="5">
        <f t="shared" si="6"/>
        <v>-12905488.876404135</v>
      </c>
      <c r="O54">
        <f t="shared" si="7"/>
        <v>1</v>
      </c>
    </row>
    <row r="55" spans="3:16">
      <c r="C55">
        <f t="shared" si="13"/>
        <v>75</v>
      </c>
      <c r="D55" s="5">
        <f t="shared" si="14"/>
        <v>361763.56842614885</v>
      </c>
      <c r="E55" s="1">
        <f t="shared" si="2"/>
        <v>36176.356842614885</v>
      </c>
      <c r="F55" s="1">
        <f t="shared" si="15"/>
        <v>18088.178421307442</v>
      </c>
      <c r="G55" s="1">
        <f t="shared" si="9"/>
        <v>4252386.1065706601</v>
      </c>
      <c r="H55" s="1">
        <f t="shared" si="16"/>
        <v>4646841.5303602349</v>
      </c>
      <c r="J55" s="16">
        <f t="shared" si="10"/>
        <v>94</v>
      </c>
      <c r="K55" s="5">
        <f t="shared" si="11"/>
        <v>303804.67810260149</v>
      </c>
      <c r="L55" s="5">
        <f t="shared" si="5"/>
        <v>467391.81246554072</v>
      </c>
      <c r="M55" s="5">
        <f t="shared" si="12"/>
        <v>-12905488.876404135</v>
      </c>
      <c r="N55" s="5">
        <f t="shared" si="6"/>
        <v>-14018155.132689882</v>
      </c>
      <c r="O55">
        <f t="shared" si="7"/>
        <v>1</v>
      </c>
    </row>
    <row r="56" spans="3:16">
      <c r="C56">
        <f t="shared" si="13"/>
        <v>76</v>
      </c>
      <c r="D56" s="5">
        <f t="shared" si="14"/>
        <v>376234.11116319482</v>
      </c>
      <c r="E56" s="1">
        <f t="shared" si="2"/>
        <v>37623.411116319483</v>
      </c>
      <c r="F56" s="1">
        <f t="shared" si="15"/>
        <v>18811.705558159741</v>
      </c>
      <c r="G56" s="1">
        <f t="shared" si="9"/>
        <v>4646841.5303602349</v>
      </c>
      <c r="H56" s="1">
        <f t="shared" si="16"/>
        <v>5075023.9694635328</v>
      </c>
      <c r="J56" s="16">
        <f t="shared" si="10"/>
        <v>95</v>
      </c>
      <c r="K56" s="5">
        <f t="shared" si="11"/>
        <v>309880.77166465356</v>
      </c>
      <c r="L56" s="5">
        <f t="shared" si="5"/>
        <v>476739.64871485159</v>
      </c>
      <c r="M56" s="5">
        <f t="shared" si="12"/>
        <v>-14018155.132689882</v>
      </c>
      <c r="N56" s="5">
        <f t="shared" si="6"/>
        <v>-15195802.538039228</v>
      </c>
      <c r="O56">
        <f t="shared" si="7"/>
        <v>1</v>
      </c>
    </row>
    <row r="57" spans="3:16">
      <c r="C57">
        <f t="shared" si="13"/>
        <v>77</v>
      </c>
      <c r="D57" s="5">
        <f t="shared" si="14"/>
        <v>391283.47560972261</v>
      </c>
      <c r="E57" s="1">
        <f t="shared" si="2"/>
        <v>39128.347560972259</v>
      </c>
      <c r="F57" s="1">
        <f t="shared" si="15"/>
        <v>19564.17378048613</v>
      </c>
      <c r="G57" s="1">
        <f t="shared" si="9"/>
        <v>5075023.9694635328</v>
      </c>
      <c r="H57" s="1">
        <f t="shared" si="16"/>
        <v>5539718.4083620738</v>
      </c>
      <c r="J57" s="16">
        <f t="shared" si="10"/>
        <v>96</v>
      </c>
      <c r="K57" s="5">
        <f t="shared" si="11"/>
        <v>316078.38709794666</v>
      </c>
      <c r="L57" s="5">
        <f t="shared" si="5"/>
        <v>486274.44168914866</v>
      </c>
      <c r="M57" s="5">
        <f t="shared" si="12"/>
        <v>-15195802.538039228</v>
      </c>
      <c r="N57" s="5">
        <f t="shared" si="6"/>
        <v>-16441867.106630338</v>
      </c>
      <c r="O57">
        <f t="shared" si="7"/>
        <v>1</v>
      </c>
    </row>
    <row r="58" spans="3:16">
      <c r="C58">
        <f t="shared" si="13"/>
        <v>78</v>
      </c>
      <c r="D58" s="5">
        <f t="shared" si="14"/>
        <v>406934.81463411154</v>
      </c>
      <c r="E58" s="1">
        <f t="shared" si="2"/>
        <v>40693.481463411154</v>
      </c>
      <c r="F58" s="1">
        <f t="shared" si="15"/>
        <v>20346.740731705577</v>
      </c>
      <c r="G58" s="1">
        <f t="shared" si="9"/>
        <v>5539718.4083620738</v>
      </c>
      <c r="H58" s="1">
        <f t="shared" si="16"/>
        <v>6043936.1032261569</v>
      </c>
      <c r="J58" s="16">
        <f t="shared" si="10"/>
        <v>97</v>
      </c>
      <c r="K58" s="5">
        <f t="shared" si="11"/>
        <v>322399.95483990561</v>
      </c>
      <c r="L58" s="5">
        <f t="shared" si="5"/>
        <v>495999.93052293168</v>
      </c>
      <c r="M58" s="5">
        <f t="shared" si="12"/>
        <v>-16441867.106630338</v>
      </c>
      <c r="N58" s="5">
        <f t="shared" si="6"/>
        <v>-17759960.392484784</v>
      </c>
      <c r="O58">
        <f t="shared" si="7"/>
        <v>1</v>
      </c>
    </row>
    <row r="59" spans="3:16">
      <c r="C59">
        <f t="shared" si="13"/>
        <v>79</v>
      </c>
      <c r="D59" s="5">
        <f t="shared" si="14"/>
        <v>423212.207219476</v>
      </c>
      <c r="E59" s="1">
        <f t="shared" si="2"/>
        <v>42321.220721947604</v>
      </c>
      <c r="F59" s="1">
        <f t="shared" si="15"/>
        <v>21160.610360973802</v>
      </c>
      <c r="G59" s="1">
        <f t="shared" si="9"/>
        <v>6043936.1032261569</v>
      </c>
      <c r="H59" s="1">
        <f t="shared" si="16"/>
        <v>6590932.8225671714</v>
      </c>
      <c r="J59" s="16">
        <f t="shared" si="10"/>
        <v>98</v>
      </c>
      <c r="K59" s="5">
        <f t="shared" si="11"/>
        <v>328847.95393670374</v>
      </c>
      <c r="L59" s="5">
        <f t="shared" si="5"/>
        <v>505919.92913339037</v>
      </c>
      <c r="M59" s="5">
        <f t="shared" si="12"/>
        <v>-17759960.392484784</v>
      </c>
      <c r="N59" s="5">
        <f t="shared" si="6"/>
        <v>-19153878.341242414</v>
      </c>
      <c r="O59">
        <f t="shared" si="7"/>
        <v>1</v>
      </c>
    </row>
    <row r="60" spans="3:16">
      <c r="C60">
        <f t="shared" si="13"/>
        <v>80</v>
      </c>
      <c r="D60" s="5">
        <f t="shared" si="14"/>
        <v>440140.69550825504</v>
      </c>
      <c r="E60" s="1">
        <f t="shared" si="2"/>
        <v>44014.069550825508</v>
      </c>
      <c r="F60" s="1">
        <f t="shared" si="15"/>
        <v>22007.034775412754</v>
      </c>
      <c r="G60" s="1">
        <f t="shared" si="9"/>
        <v>6590932.8225671714</v>
      </c>
      <c r="H60" s="1">
        <f t="shared" si="16"/>
        <v>7184228.5526987836</v>
      </c>
      <c r="J60" s="16">
        <f t="shared" si="10"/>
        <v>99</v>
      </c>
      <c r="K60" s="5">
        <f t="shared" si="11"/>
        <v>335424.91301543784</v>
      </c>
      <c r="L60" s="5">
        <f t="shared" si="5"/>
        <v>516038.32771605818</v>
      </c>
      <c r="M60" s="5">
        <f t="shared" si="12"/>
        <v>-19153878.341242414</v>
      </c>
      <c r="N60" s="5">
        <f t="shared" si="6"/>
        <v>-20627610.586020596</v>
      </c>
      <c r="O60">
        <f t="shared" si="7"/>
        <v>1</v>
      </c>
    </row>
    <row r="61" spans="3:16">
      <c r="C61">
        <f t="shared" si="13"/>
        <v>81</v>
      </c>
      <c r="D61" s="5">
        <f t="shared" si="14"/>
        <v>457746.32332858525</v>
      </c>
      <c r="E61" s="1">
        <f t="shared" si="2"/>
        <v>45774.632332858528</v>
      </c>
      <c r="F61" s="1">
        <f t="shared" si="15"/>
        <v>22887.316166429264</v>
      </c>
      <c r="G61" s="1">
        <f t="shared" si="9"/>
        <v>7184228.5526987836</v>
      </c>
      <c r="H61" s="1">
        <f t="shared" si="16"/>
        <v>7827628.785413974</v>
      </c>
      <c r="J61" s="16">
        <f t="shared" si="10"/>
        <v>100</v>
      </c>
      <c r="K61" s="5">
        <f t="shared" si="11"/>
        <v>342133.41127574659</v>
      </c>
      <c r="L61" s="5">
        <f t="shared" si="5"/>
        <v>526359.0942703794</v>
      </c>
      <c r="M61" s="5">
        <f t="shared" si="12"/>
        <v>-20627610.586020596</v>
      </c>
      <c r="N61" s="5">
        <f t="shared" si="6"/>
        <v>-22185350.209592007</v>
      </c>
      <c r="O61">
        <f t="shared" si="7"/>
        <v>1</v>
      </c>
    </row>
    <row r="62" spans="3:16">
      <c r="C62">
        <f t="shared" si="13"/>
        <v>82</v>
      </c>
      <c r="D62" s="5">
        <f t="shared" si="14"/>
        <v>476056.17626172869</v>
      </c>
      <c r="E62" s="1">
        <f t="shared" si="2"/>
        <v>47605.617626172869</v>
      </c>
      <c r="F62" s="1">
        <f t="shared" si="15"/>
        <v>23802.808813086434</v>
      </c>
      <c r="G62" s="1">
        <f t="shared" si="9"/>
        <v>7827628.785413974</v>
      </c>
      <c r="H62" s="1">
        <f t="shared" si="16"/>
        <v>8525247.5146863516</v>
      </c>
      <c r="J62" s="16"/>
    </row>
    <row r="63" spans="3:16">
      <c r="C63">
        <f t="shared" si="13"/>
        <v>83</v>
      </c>
      <c r="D63" s="5">
        <f t="shared" si="14"/>
        <v>495098.42331219785</v>
      </c>
      <c r="E63" s="1">
        <f t="shared" si="2"/>
        <v>49509.842331219785</v>
      </c>
      <c r="F63" s="1">
        <f t="shared" si="15"/>
        <v>24754.921165609892</v>
      </c>
      <c r="G63" s="1">
        <f t="shared" si="9"/>
        <v>8525247.5146863516</v>
      </c>
      <c r="H63" s="1">
        <f t="shared" si="16"/>
        <v>9281532.0793580897</v>
      </c>
      <c r="J63" s="16"/>
    </row>
    <row r="64" spans="3:16">
      <c r="C64">
        <f t="shared" si="13"/>
        <v>84</v>
      </c>
      <c r="D64" s="5">
        <f t="shared" si="14"/>
        <v>514902.36024468578</v>
      </c>
      <c r="E64" s="1">
        <f t="shared" si="2"/>
        <v>51490.236024468584</v>
      </c>
      <c r="F64" s="1">
        <f t="shared" si="15"/>
        <v>25745.118012234292</v>
      </c>
      <c r="G64" s="1">
        <f t="shared" si="9"/>
        <v>9281532.0793580897</v>
      </c>
      <c r="H64" s="1">
        <f t="shared" si="16"/>
        <v>10101289.999743441</v>
      </c>
      <c r="J64" s="16"/>
    </row>
    <row r="65" spans="3:10">
      <c r="C65">
        <f t="shared" si="13"/>
        <v>85</v>
      </c>
      <c r="D65" s="5">
        <f t="shared" si="14"/>
        <v>535498.45465447323</v>
      </c>
      <c r="E65" s="1">
        <f t="shared" si="2"/>
        <v>53549.845465447324</v>
      </c>
      <c r="F65" s="1">
        <f t="shared" si="15"/>
        <v>26774.922732723662</v>
      </c>
      <c r="G65" s="1">
        <f t="shared" si="9"/>
        <v>10101289.999743441</v>
      </c>
      <c r="H65" s="1">
        <f t="shared" si="16"/>
        <v>10989717.967921089</v>
      </c>
      <c r="J65" s="16"/>
    </row>
    <row r="66" spans="3:10">
      <c r="C66">
        <f t="shared" si="13"/>
        <v>86</v>
      </c>
      <c r="D66" s="5">
        <f t="shared" si="14"/>
        <v>556918.39284065214</v>
      </c>
      <c r="E66" s="1">
        <f t="shared" si="2"/>
        <v>55691.839284065216</v>
      </c>
      <c r="F66" s="1">
        <f t="shared" si="15"/>
        <v>27845.919642032608</v>
      </c>
      <c r="G66" s="1">
        <f t="shared" si="9"/>
        <v>10989717.967921089</v>
      </c>
      <c r="H66" s="1">
        <f t="shared" si="16"/>
        <v>11952433.164280877</v>
      </c>
      <c r="J66" s="16"/>
    </row>
    <row r="67" spans="3:10">
      <c r="C67">
        <f t="shared" si="13"/>
        <v>87</v>
      </c>
      <c r="D67" s="5">
        <f t="shared" si="14"/>
        <v>579195.12855427829</v>
      </c>
      <c r="E67" s="1">
        <f t="shared" si="2"/>
        <v>57919.512855427834</v>
      </c>
      <c r="F67" s="1">
        <f t="shared" si="15"/>
        <v>28959.756427713917</v>
      </c>
      <c r="G67" s="1">
        <f t="shared" si="9"/>
        <v>11952433.164280877</v>
      </c>
      <c r="H67" s="1">
        <f t="shared" si="16"/>
        <v>12995507.086706489</v>
      </c>
      <c r="J67" s="16"/>
    </row>
    <row r="68" spans="3:10">
      <c r="C68">
        <f t="shared" si="13"/>
        <v>88</v>
      </c>
      <c r="D68" s="5">
        <f t="shared" si="14"/>
        <v>602362.93369644939</v>
      </c>
      <c r="E68" s="1">
        <f t="shared" si="2"/>
        <v>60236.29336964494</v>
      </c>
      <c r="F68" s="1">
        <f t="shared" si="15"/>
        <v>30118.14668482247</v>
      </c>
      <c r="G68" s="1">
        <f t="shared" si="9"/>
        <v>12995507.086706489</v>
      </c>
      <c r="H68" s="1">
        <f t="shared" si="16"/>
        <v>14125502.093697477</v>
      </c>
      <c r="J68" s="16"/>
    </row>
    <row r="69" spans="3:10">
      <c r="C69">
        <f t="shared" si="13"/>
        <v>89</v>
      </c>
      <c r="D69" s="5">
        <f t="shared" si="14"/>
        <v>626457.45104430744</v>
      </c>
      <c r="E69" s="1">
        <f t="shared" si="2"/>
        <v>62645.745104430745</v>
      </c>
      <c r="F69" s="1">
        <f t="shared" si="15"/>
        <v>31322.872552215373</v>
      </c>
      <c r="G69" s="1">
        <f t="shared" si="9"/>
        <v>14125502.093697477</v>
      </c>
      <c r="H69" s="1">
        <f t="shared" si="16"/>
        <v>15349510.878849922</v>
      </c>
      <c r="J69" s="16"/>
    </row>
    <row r="70" spans="3:10">
      <c r="C70">
        <f t="shared" si="13"/>
        <v>90</v>
      </c>
      <c r="D70" s="5">
        <f t="shared" si="14"/>
        <v>651515.74908607977</v>
      </c>
      <c r="E70" s="1">
        <f t="shared" si="2"/>
        <v>65151.574908607981</v>
      </c>
      <c r="F70" s="1">
        <f t="shared" si="15"/>
        <v>32575.787454303991</v>
      </c>
      <c r="G70" s="1">
        <f t="shared" si="9"/>
        <v>15349510.878849922</v>
      </c>
      <c r="H70" s="1">
        <f t="shared" si="16"/>
        <v>16675199.111520829</v>
      </c>
      <c r="J70" s="16"/>
    </row>
    <row r="71" spans="3:10">
      <c r="J71" s="16"/>
    </row>
    <row r="72" spans="3:10">
      <c r="J72" s="16"/>
    </row>
    <row r="73" spans="3:10">
      <c r="J73" s="16"/>
    </row>
    <row r="74" spans="3:10">
      <c r="J74" s="16"/>
    </row>
    <row r="75" spans="3:10">
      <c r="J75" s="16"/>
    </row>
    <row r="76" spans="3:10">
      <c r="J76" s="16"/>
    </row>
    <row r="77" spans="3:10">
      <c r="J77" s="16"/>
    </row>
    <row r="78" spans="3:10">
      <c r="J78" s="16"/>
    </row>
    <row r="79" spans="3:10">
      <c r="J79" s="16"/>
    </row>
    <row r="80" spans="3:10">
      <c r="J80" s="16"/>
    </row>
    <row r="81" spans="10:10">
      <c r="J81" s="16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showFormulas="1" topLeftCell="A19" zoomScale="45" zoomScaleNormal="45" workbookViewId="0">
      <selection activeCell="F74" sqref="F74"/>
    </sheetView>
  </sheetViews>
  <sheetFormatPr defaultRowHeight="15.75"/>
  <cols>
    <col min="1" max="1" width="12.875" customWidth="1"/>
    <col min="2" max="2" width="7.5" customWidth="1"/>
    <col min="3" max="3" width="18.125" customWidth="1"/>
    <col min="4" max="5" width="8.25" customWidth="1"/>
    <col min="6" max="6" width="8.375" customWidth="1"/>
    <col min="7" max="7" width="8.875" customWidth="1"/>
    <col min="8" max="8" width="13.75" customWidth="1"/>
    <col min="9" max="9" width="23" customWidth="1"/>
    <col min="10" max="10" width="12" customWidth="1"/>
    <col min="11" max="11" width="16.25" customWidth="1"/>
    <col min="12" max="12" width="8.125" customWidth="1"/>
    <col min="13" max="13" width="14.375" customWidth="1"/>
    <col min="14" max="14" width="10.875" customWidth="1"/>
    <col min="15" max="15" width="10.375" customWidth="1"/>
    <col min="16" max="16" width="9.25" bestFit="1" customWidth="1"/>
  </cols>
  <sheetData>
    <row r="1" spans="1:16">
      <c r="A1" s="7" t="s">
        <v>0</v>
      </c>
      <c r="B1" s="7"/>
    </row>
    <row r="2" spans="1:16">
      <c r="A2" s="7"/>
      <c r="B2" s="7"/>
    </row>
    <row r="3" spans="1:16">
      <c r="A3" s="8"/>
      <c r="B3" s="7"/>
    </row>
    <row r="4" spans="1:16">
      <c r="A4" s="7"/>
      <c r="B4" s="7"/>
    </row>
    <row r="5" spans="1:16">
      <c r="A5" s="7"/>
      <c r="B5" s="7" t="s">
        <v>1</v>
      </c>
      <c r="G5" s="7" t="s">
        <v>40</v>
      </c>
      <c r="M5" s="7" t="s">
        <v>42</v>
      </c>
    </row>
    <row r="6" spans="1:16">
      <c r="A6" s="7"/>
      <c r="B6" s="7"/>
      <c r="C6" t="s">
        <v>2</v>
      </c>
      <c r="D6" s="1">
        <v>116000</v>
      </c>
      <c r="H6" t="s">
        <v>41</v>
      </c>
      <c r="I6" s="7">
        <f>INDEX(J26:J61,MATCH(1,O26:O61,0))</f>
        <v>73</v>
      </c>
      <c r="O6" s="3">
        <v>0.1</v>
      </c>
      <c r="P6" s="3">
        <v>0.9</v>
      </c>
    </row>
    <row r="7" spans="1:16">
      <c r="A7" s="7"/>
      <c r="B7" s="7"/>
      <c r="C7" t="s">
        <v>3</v>
      </c>
      <c r="D7" s="1">
        <v>167000</v>
      </c>
      <c r="M7" t="s">
        <v>6</v>
      </c>
    </row>
    <row r="8" spans="1:16">
      <c r="A8" s="7"/>
      <c r="B8" s="7"/>
      <c r="C8" s="2" t="s">
        <v>4</v>
      </c>
      <c r="D8" s="3">
        <v>0.1</v>
      </c>
      <c r="M8" t="s">
        <v>7</v>
      </c>
      <c r="N8" s="3"/>
      <c r="O8" s="10">
        <v>0.06</v>
      </c>
      <c r="P8" s="10">
        <v>0.12</v>
      </c>
    </row>
    <row r="9" spans="1:16">
      <c r="A9" s="7"/>
      <c r="B9" s="7"/>
      <c r="C9" t="s">
        <v>3</v>
      </c>
      <c r="D9" s="1">
        <v>9500</v>
      </c>
      <c r="M9" t="s">
        <v>8</v>
      </c>
      <c r="N9" s="3"/>
      <c r="O9" s="10">
        <v>0.03</v>
      </c>
      <c r="P9" s="10">
        <v>0.08</v>
      </c>
    </row>
    <row r="10" spans="1:16">
      <c r="A10" s="7"/>
      <c r="B10" s="7"/>
      <c r="C10" t="s">
        <v>5</v>
      </c>
      <c r="D10" s="4">
        <v>46</v>
      </c>
      <c r="H10" s="13"/>
      <c r="I10" s="13"/>
      <c r="M10" s="2" t="s">
        <v>43</v>
      </c>
      <c r="N10" s="3"/>
      <c r="O10" s="10">
        <v>0</v>
      </c>
      <c r="P10" s="10">
        <v>0.06</v>
      </c>
    </row>
    <row r="11" spans="1:16">
      <c r="A11" s="7"/>
      <c r="B11" s="7"/>
      <c r="C11" t="s">
        <v>6</v>
      </c>
      <c r="H11" s="13"/>
      <c r="I11" s="13"/>
      <c r="M11" t="s">
        <v>24</v>
      </c>
      <c r="N11" s="3"/>
      <c r="O11" s="10">
        <v>0.01</v>
      </c>
      <c r="P11" s="10">
        <v>0.05</v>
      </c>
    </row>
    <row r="12" spans="1:16">
      <c r="A12" s="7"/>
      <c r="B12" s="7"/>
      <c r="C12" t="s">
        <v>7</v>
      </c>
      <c r="D12" s="3">
        <v>0.08</v>
      </c>
      <c r="H12" s="13"/>
      <c r="I12" s="13"/>
      <c r="M12" t="s">
        <v>25</v>
      </c>
      <c r="N12" s="3"/>
      <c r="O12" s="10">
        <v>0.3</v>
      </c>
      <c r="P12" s="10">
        <v>0.4</v>
      </c>
    </row>
    <row r="13" spans="1:16">
      <c r="A13" s="7"/>
      <c r="B13" s="7"/>
      <c r="C13" t="s">
        <v>8</v>
      </c>
      <c r="D13" s="3">
        <v>0.05</v>
      </c>
      <c r="H13" s="13"/>
      <c r="I13" s="13"/>
    </row>
    <row r="14" spans="1:16">
      <c r="A14" s="7"/>
      <c r="B14" s="7"/>
      <c r="C14" s="2" t="s">
        <v>37</v>
      </c>
      <c r="D14" s="3">
        <v>0.04</v>
      </c>
      <c r="H14" s="13"/>
      <c r="I14" s="13"/>
    </row>
    <row r="15" spans="1:16">
      <c r="A15" s="7"/>
      <c r="B15" s="7"/>
      <c r="C15" t="s">
        <v>24</v>
      </c>
      <c r="D15" s="3">
        <v>0.02</v>
      </c>
      <c r="H15" s="13"/>
      <c r="I15" s="13"/>
      <c r="M15" t="s">
        <v>11</v>
      </c>
      <c r="N15" s="10"/>
      <c r="O15" s="10">
        <v>0.1</v>
      </c>
      <c r="P15" s="10">
        <v>0.15</v>
      </c>
    </row>
    <row r="16" spans="1:16">
      <c r="A16" s="7"/>
      <c r="B16" s="7"/>
      <c r="C16" t="s">
        <v>25</v>
      </c>
      <c r="D16" s="3">
        <v>0.35</v>
      </c>
      <c r="H16" s="13"/>
      <c r="I16" s="13"/>
      <c r="M16" t="s">
        <v>9</v>
      </c>
      <c r="N16" s="3"/>
      <c r="O16" s="10">
        <v>0.6</v>
      </c>
      <c r="P16" s="10">
        <v>0.9</v>
      </c>
    </row>
    <row r="17" spans="1:16">
      <c r="A17" s="7"/>
      <c r="B17" s="7"/>
      <c r="H17" s="13"/>
      <c r="I17" s="13"/>
      <c r="M17" t="s">
        <v>26</v>
      </c>
      <c r="N17" s="16"/>
      <c r="O17" s="16">
        <v>60</v>
      </c>
      <c r="P17" s="16">
        <v>70</v>
      </c>
    </row>
    <row r="18" spans="1:16">
      <c r="A18" s="7"/>
      <c r="B18" s="7" t="s">
        <v>10</v>
      </c>
    </row>
    <row r="19" spans="1:16">
      <c r="A19" s="7"/>
      <c r="B19" s="7"/>
      <c r="C19" t="s">
        <v>11</v>
      </c>
      <c r="D19" s="10">
        <v>0.05</v>
      </c>
    </row>
    <row r="20" spans="1:16">
      <c r="A20" s="7"/>
      <c r="B20" s="7"/>
      <c r="C20" t="s">
        <v>9</v>
      </c>
      <c r="D20" s="3">
        <v>0.7</v>
      </c>
    </row>
    <row r="21" spans="1:16">
      <c r="A21" s="7"/>
      <c r="B21" s="7"/>
      <c r="C21" t="s">
        <v>26</v>
      </c>
      <c r="D21" s="20">
        <v>65</v>
      </c>
    </row>
    <row r="22" spans="1:16">
      <c r="A22" s="7"/>
      <c r="B22" s="7"/>
      <c r="D22" s="3"/>
    </row>
    <row r="23" spans="1:16">
      <c r="A23" s="7"/>
      <c r="B23" s="7" t="s">
        <v>12</v>
      </c>
    </row>
    <row r="24" spans="1:16">
      <c r="C24" s="7" t="s">
        <v>27</v>
      </c>
      <c r="E24" s="15" t="s">
        <v>48</v>
      </c>
      <c r="F24" s="7" t="s">
        <v>36</v>
      </c>
      <c r="G24" s="7" t="s">
        <v>29</v>
      </c>
      <c r="H24" s="7" t="s">
        <v>30</v>
      </c>
      <c r="J24" s="9" t="s">
        <v>32</v>
      </c>
      <c r="M24" s="7" t="s">
        <v>29</v>
      </c>
      <c r="N24" s="7" t="s">
        <v>30</v>
      </c>
      <c r="O24" s="7" t="s">
        <v>38</v>
      </c>
    </row>
    <row r="25" spans="1:16">
      <c r="C25" s="17" t="s">
        <v>5</v>
      </c>
      <c r="D25" s="7" t="s">
        <v>28</v>
      </c>
      <c r="E25" s="9" t="s">
        <v>34</v>
      </c>
      <c r="F25" s="9" t="s">
        <v>35</v>
      </c>
      <c r="G25" s="9" t="s">
        <v>31</v>
      </c>
      <c r="H25" s="9" t="s">
        <v>31</v>
      </c>
      <c r="J25" s="7" t="s">
        <v>5</v>
      </c>
      <c r="K25" s="7" t="s">
        <v>33</v>
      </c>
      <c r="L25" s="7" t="s">
        <v>49</v>
      </c>
      <c r="M25" s="9" t="s">
        <v>31</v>
      </c>
      <c r="N25" s="9" t="s">
        <v>31</v>
      </c>
      <c r="O25" s="15" t="s">
        <v>39</v>
      </c>
    </row>
    <row r="26" spans="1:16">
      <c r="C26">
        <f>D10</f>
        <v>46</v>
      </c>
      <c r="D26" s="6">
        <f>D6</f>
        <v>116000</v>
      </c>
      <c r="E26" s="1">
        <f>$D$8*D26</f>
        <v>11600</v>
      </c>
      <c r="F26" s="1">
        <f>$D$19*D26</f>
        <v>5800</v>
      </c>
      <c r="G26" s="1">
        <f>D7</f>
        <v>167000</v>
      </c>
      <c r="H26" s="1">
        <f>G26*(1+$D$12)+E26+F26</f>
        <v>197760</v>
      </c>
      <c r="J26" s="20">
        <f>D21</f>
        <v>65</v>
      </c>
      <c r="K26" s="5">
        <f>D20*VLOOKUP(J26,C26:D70,2,1)</f>
        <v>171076.15309068628</v>
      </c>
      <c r="L26" s="5">
        <f>K26/(1-$D$16)</f>
        <v>263194.08167797886</v>
      </c>
      <c r="M26" s="5">
        <f>VLOOKUP(J26,C26:H70,6,1)</f>
        <v>1852757.6333777453</v>
      </c>
      <c r="N26" s="5">
        <f>M26*(1+$D$13)-L26</f>
        <v>1682201.4333686538</v>
      </c>
      <c r="O26">
        <f>IF(N26&lt;0,1,0)</f>
        <v>0</v>
      </c>
      <c r="P26" s="19">
        <f>J26</f>
        <v>65</v>
      </c>
    </row>
    <row r="27" spans="1:16">
      <c r="C27">
        <f t="shared" ref="C27:C70" si="0">C26+1</f>
        <v>47</v>
      </c>
      <c r="D27" s="5">
        <f t="shared" ref="D27:D70" si="1">D26*(1+$D$14)</f>
        <v>120640</v>
      </c>
      <c r="E27" s="1">
        <f t="shared" ref="E27:E70" si="2">$D$8*D27</f>
        <v>12064</v>
      </c>
      <c r="F27" s="1">
        <f t="shared" ref="F27:F70" si="3">$D$19*D27</f>
        <v>6032</v>
      </c>
      <c r="G27" s="1">
        <f>H26</f>
        <v>197760</v>
      </c>
      <c r="H27" s="1">
        <f t="shared" ref="H27:H70" si="4">G27*(1+$D$12)+E27+F27</f>
        <v>231676.80000000002</v>
      </c>
      <c r="J27" s="16">
        <f>J26+1</f>
        <v>66</v>
      </c>
      <c r="K27" s="5">
        <f>K26*(1+$D$15)</f>
        <v>174497.6761525</v>
      </c>
      <c r="L27" s="5">
        <f t="shared" ref="L27:L61" si="5">K27/(1-$D$16)</f>
        <v>268457.96331153845</v>
      </c>
      <c r="M27" s="5">
        <f>N26</f>
        <v>1682201.4333686538</v>
      </c>
      <c r="N27" s="5">
        <f t="shared" ref="N27:N61" si="6">M27*(1+$D$13)-L27</f>
        <v>1497853.541725548</v>
      </c>
      <c r="O27">
        <f t="shared" ref="O27:O61" si="7">IF(N27&lt;0,1,0)</f>
        <v>0</v>
      </c>
      <c r="P27" s="19">
        <f t="shared" ref="P27:P47" si="8">J27</f>
        <v>66</v>
      </c>
    </row>
    <row r="28" spans="1:16">
      <c r="C28">
        <f t="shared" si="0"/>
        <v>48</v>
      </c>
      <c r="D28" s="5">
        <f t="shared" si="1"/>
        <v>125465.60000000001</v>
      </c>
      <c r="E28" s="1">
        <f t="shared" si="2"/>
        <v>12546.560000000001</v>
      </c>
      <c r="F28" s="1">
        <f t="shared" si="3"/>
        <v>6273.2800000000007</v>
      </c>
      <c r="G28" s="1">
        <f t="shared" ref="G28:G70" si="9">H27</f>
        <v>231676.80000000002</v>
      </c>
      <c r="H28" s="1">
        <f t="shared" si="4"/>
        <v>269030.7840000001</v>
      </c>
      <c r="J28" s="16">
        <f t="shared" ref="J28:J61" si="10">J27+1</f>
        <v>67</v>
      </c>
      <c r="K28" s="5">
        <f t="shared" ref="K28:K61" si="11">K27*(1+$D$15)</f>
        <v>177987.62967555001</v>
      </c>
      <c r="L28" s="5">
        <f t="shared" si="5"/>
        <v>273827.12257776922</v>
      </c>
      <c r="M28" s="5">
        <f t="shared" ref="M28:M61" si="12">N27</f>
        <v>1497853.541725548</v>
      </c>
      <c r="N28" s="5">
        <f t="shared" si="6"/>
        <v>1298919.0962340562</v>
      </c>
      <c r="O28">
        <f t="shared" si="7"/>
        <v>0</v>
      </c>
      <c r="P28" s="19">
        <f t="shared" si="8"/>
        <v>67</v>
      </c>
    </row>
    <row r="29" spans="1:16">
      <c r="C29">
        <f t="shared" si="0"/>
        <v>49</v>
      </c>
      <c r="D29" s="5">
        <f t="shared" si="1"/>
        <v>130484.22400000002</v>
      </c>
      <c r="E29" s="1">
        <f t="shared" si="2"/>
        <v>13048.422400000003</v>
      </c>
      <c r="F29" s="1">
        <f t="shared" si="3"/>
        <v>6524.2112000000016</v>
      </c>
      <c r="G29" s="1">
        <f t="shared" si="9"/>
        <v>269030.7840000001</v>
      </c>
      <c r="H29" s="1">
        <f t="shared" si="4"/>
        <v>310125.88032000011</v>
      </c>
      <c r="J29" s="16">
        <f t="shared" si="10"/>
        <v>68</v>
      </c>
      <c r="K29" s="5">
        <f t="shared" si="11"/>
        <v>181547.38226906102</v>
      </c>
      <c r="L29" s="5">
        <f t="shared" si="5"/>
        <v>279303.66502932465</v>
      </c>
      <c r="M29" s="5">
        <f t="shared" si="12"/>
        <v>1298919.0962340562</v>
      </c>
      <c r="N29" s="5">
        <f t="shared" si="6"/>
        <v>1084561.3860164345</v>
      </c>
      <c r="O29">
        <f t="shared" si="7"/>
        <v>0</v>
      </c>
      <c r="P29" s="19">
        <f t="shared" si="8"/>
        <v>68</v>
      </c>
    </row>
    <row r="30" spans="1:16">
      <c r="C30">
        <f t="shared" si="0"/>
        <v>50</v>
      </c>
      <c r="D30" s="5">
        <f t="shared" si="1"/>
        <v>135703.59296000001</v>
      </c>
      <c r="E30" s="1">
        <f t="shared" si="2"/>
        <v>13570.359296000002</v>
      </c>
      <c r="F30" s="1">
        <f t="shared" si="3"/>
        <v>6785.1796480000012</v>
      </c>
      <c r="G30" s="1">
        <f t="shared" si="9"/>
        <v>310125.88032000011</v>
      </c>
      <c r="H30" s="1">
        <f t="shared" si="4"/>
        <v>355291.48968960013</v>
      </c>
      <c r="J30" s="16">
        <f t="shared" si="10"/>
        <v>69</v>
      </c>
      <c r="K30" s="5">
        <f t="shared" si="11"/>
        <v>185178.32991444223</v>
      </c>
      <c r="L30" s="5">
        <f t="shared" si="5"/>
        <v>284889.73832991114</v>
      </c>
      <c r="M30" s="5">
        <f t="shared" si="12"/>
        <v>1084561.3860164345</v>
      </c>
      <c r="N30" s="5">
        <f t="shared" si="6"/>
        <v>853899.71698734513</v>
      </c>
      <c r="O30">
        <f t="shared" si="7"/>
        <v>0</v>
      </c>
      <c r="P30" s="19">
        <f t="shared" si="8"/>
        <v>69</v>
      </c>
    </row>
    <row r="31" spans="1:16">
      <c r="C31">
        <f t="shared" si="0"/>
        <v>51</v>
      </c>
      <c r="D31" s="5">
        <f t="shared" si="1"/>
        <v>141131.73667840002</v>
      </c>
      <c r="E31" s="1">
        <f t="shared" si="2"/>
        <v>14113.173667840003</v>
      </c>
      <c r="F31" s="1">
        <f t="shared" si="3"/>
        <v>7056.5868339200015</v>
      </c>
      <c r="G31" s="1">
        <f t="shared" si="9"/>
        <v>355291.48968960013</v>
      </c>
      <c r="H31" s="1">
        <f t="shared" si="4"/>
        <v>404884.56936652819</v>
      </c>
      <c r="J31" s="16">
        <f t="shared" si="10"/>
        <v>70</v>
      </c>
      <c r="K31" s="5">
        <f t="shared" si="11"/>
        <v>188881.89651273109</v>
      </c>
      <c r="L31" s="5">
        <f t="shared" si="5"/>
        <v>290587.53309650935</v>
      </c>
      <c r="M31" s="5">
        <f t="shared" si="12"/>
        <v>853899.71698734513</v>
      </c>
      <c r="N31" s="5">
        <f t="shared" si="6"/>
        <v>606007.16974020307</v>
      </c>
      <c r="O31">
        <f t="shared" si="7"/>
        <v>0</v>
      </c>
      <c r="P31" s="19">
        <f t="shared" si="8"/>
        <v>70</v>
      </c>
    </row>
    <row r="32" spans="1:16">
      <c r="C32">
        <f t="shared" si="0"/>
        <v>52</v>
      </c>
      <c r="D32" s="5">
        <f t="shared" si="1"/>
        <v>146777.00614553603</v>
      </c>
      <c r="E32" s="1">
        <f t="shared" si="2"/>
        <v>14677.700614553603</v>
      </c>
      <c r="F32" s="1">
        <f t="shared" si="3"/>
        <v>7338.8503072768017</v>
      </c>
      <c r="G32" s="1">
        <f t="shared" si="9"/>
        <v>404884.56936652819</v>
      </c>
      <c r="H32" s="1">
        <f t="shared" si="4"/>
        <v>459291.88583768089</v>
      </c>
      <c r="J32" s="16">
        <f t="shared" si="10"/>
        <v>71</v>
      </c>
      <c r="K32" s="5">
        <f t="shared" si="11"/>
        <v>192659.53444298572</v>
      </c>
      <c r="L32" s="5">
        <f t="shared" si="5"/>
        <v>296399.28375843959</v>
      </c>
      <c r="M32" s="5">
        <f t="shared" si="12"/>
        <v>606007.16974020307</v>
      </c>
      <c r="N32" s="5">
        <f t="shared" si="6"/>
        <v>339908.24446877372</v>
      </c>
      <c r="O32">
        <f t="shared" si="7"/>
        <v>0</v>
      </c>
      <c r="P32" s="19">
        <f t="shared" si="8"/>
        <v>71</v>
      </c>
    </row>
    <row r="33" spans="3:16">
      <c r="C33">
        <f t="shared" si="0"/>
        <v>53</v>
      </c>
      <c r="D33" s="5">
        <f t="shared" si="1"/>
        <v>152648.08639135747</v>
      </c>
      <c r="E33" s="1">
        <f t="shared" si="2"/>
        <v>15264.808639135748</v>
      </c>
      <c r="F33" s="1">
        <f t="shared" si="3"/>
        <v>7632.4043195678742</v>
      </c>
      <c r="G33" s="1">
        <f t="shared" si="9"/>
        <v>459291.88583768089</v>
      </c>
      <c r="H33" s="1">
        <f t="shared" si="4"/>
        <v>518932.44966339902</v>
      </c>
      <c r="J33" s="16">
        <f t="shared" si="10"/>
        <v>72</v>
      </c>
      <c r="K33" s="5">
        <f t="shared" si="11"/>
        <v>196512.72513184545</v>
      </c>
      <c r="L33" s="5">
        <f t="shared" si="5"/>
        <v>302327.2694336084</v>
      </c>
      <c r="M33" s="5">
        <f t="shared" si="12"/>
        <v>339908.24446877372</v>
      </c>
      <c r="N33" s="5">
        <f t="shared" si="6"/>
        <v>54576.387258603994</v>
      </c>
      <c r="O33">
        <f t="shared" si="7"/>
        <v>0</v>
      </c>
      <c r="P33" s="19">
        <f t="shared" si="8"/>
        <v>72</v>
      </c>
    </row>
    <row r="34" spans="3:16">
      <c r="C34">
        <f t="shared" si="0"/>
        <v>54</v>
      </c>
      <c r="D34" s="5">
        <f t="shared" si="1"/>
        <v>158754.00984701177</v>
      </c>
      <c r="E34" s="1">
        <f t="shared" si="2"/>
        <v>15875.400984701177</v>
      </c>
      <c r="F34" s="1">
        <f t="shared" si="3"/>
        <v>7937.7004923505883</v>
      </c>
      <c r="G34" s="1">
        <f t="shared" si="9"/>
        <v>518932.44966339902</v>
      </c>
      <c r="H34" s="1">
        <f t="shared" si="4"/>
        <v>584260.14711352275</v>
      </c>
      <c r="J34" s="16">
        <f t="shared" si="10"/>
        <v>73</v>
      </c>
      <c r="K34" s="5">
        <f t="shared" si="11"/>
        <v>200442.97963448236</v>
      </c>
      <c r="L34" s="5">
        <f t="shared" si="5"/>
        <v>308373.81482228055</v>
      </c>
      <c r="M34" s="5">
        <f t="shared" si="12"/>
        <v>54576.387258603994</v>
      </c>
      <c r="N34" s="5">
        <f t="shared" si="6"/>
        <v>-251068.60820074636</v>
      </c>
      <c r="O34">
        <f t="shared" si="7"/>
        <v>1</v>
      </c>
      <c r="P34" s="19">
        <f t="shared" si="8"/>
        <v>73</v>
      </c>
    </row>
    <row r="35" spans="3:16">
      <c r="C35">
        <f t="shared" si="0"/>
        <v>55</v>
      </c>
      <c r="D35" s="5">
        <f t="shared" si="1"/>
        <v>165104.17024089224</v>
      </c>
      <c r="E35" s="1">
        <f t="shared" si="2"/>
        <v>16510.417024089224</v>
      </c>
      <c r="F35" s="1">
        <f t="shared" si="3"/>
        <v>8255.2085120446118</v>
      </c>
      <c r="G35" s="1">
        <f t="shared" si="9"/>
        <v>584260.14711352275</v>
      </c>
      <c r="H35" s="1">
        <f t="shared" si="4"/>
        <v>655766.58441873849</v>
      </c>
      <c r="J35" s="16">
        <f t="shared" si="10"/>
        <v>74</v>
      </c>
      <c r="K35" s="5">
        <f t="shared" si="11"/>
        <v>204451.83922717199</v>
      </c>
      <c r="L35" s="5">
        <f t="shared" si="5"/>
        <v>314541.29111872613</v>
      </c>
      <c r="M35" s="5">
        <f t="shared" si="12"/>
        <v>-251068.60820074636</v>
      </c>
      <c r="N35" s="5">
        <f t="shared" si="6"/>
        <v>-578163.32972950977</v>
      </c>
      <c r="O35">
        <f t="shared" si="7"/>
        <v>1</v>
      </c>
      <c r="P35" s="19">
        <f t="shared" si="8"/>
        <v>74</v>
      </c>
    </row>
    <row r="36" spans="3:16">
      <c r="C36">
        <f t="shared" si="0"/>
        <v>56</v>
      </c>
      <c r="D36" s="5">
        <f t="shared" si="1"/>
        <v>171708.33705052795</v>
      </c>
      <c r="E36" s="1">
        <f t="shared" si="2"/>
        <v>17170.833705052795</v>
      </c>
      <c r="F36" s="1">
        <f t="shared" si="3"/>
        <v>8585.4168525263976</v>
      </c>
      <c r="G36" s="1">
        <f t="shared" si="9"/>
        <v>655766.58441873849</v>
      </c>
      <c r="H36" s="1">
        <f t="shared" si="4"/>
        <v>733984.16172981681</v>
      </c>
      <c r="J36" s="16">
        <f t="shared" si="10"/>
        <v>75</v>
      </c>
      <c r="K36" s="5">
        <f t="shared" si="11"/>
        <v>208540.87601171545</v>
      </c>
      <c r="L36" s="5">
        <f t="shared" si="5"/>
        <v>320832.11694110068</v>
      </c>
      <c r="M36" s="5">
        <f t="shared" si="12"/>
        <v>-578163.32972950977</v>
      </c>
      <c r="N36" s="5">
        <f t="shared" si="6"/>
        <v>-927903.61315708596</v>
      </c>
      <c r="O36">
        <f t="shared" si="7"/>
        <v>1</v>
      </c>
      <c r="P36" s="19">
        <f t="shared" si="8"/>
        <v>75</v>
      </c>
    </row>
    <row r="37" spans="3:16">
      <c r="C37">
        <f t="shared" si="0"/>
        <v>57</v>
      </c>
      <c r="D37" s="5">
        <f t="shared" si="1"/>
        <v>178576.67053254906</v>
      </c>
      <c r="E37" s="1">
        <f t="shared" si="2"/>
        <v>17857.667053254907</v>
      </c>
      <c r="F37" s="1">
        <f t="shared" si="3"/>
        <v>8928.8335266274535</v>
      </c>
      <c r="G37" s="1">
        <f t="shared" si="9"/>
        <v>733984.16172981681</v>
      </c>
      <c r="H37" s="1">
        <f t="shared" si="4"/>
        <v>819489.39524808468</v>
      </c>
      <c r="J37" s="16">
        <f t="shared" si="10"/>
        <v>76</v>
      </c>
      <c r="K37" s="5">
        <f t="shared" si="11"/>
        <v>212711.69353194977</v>
      </c>
      <c r="L37" s="5">
        <f t="shared" si="5"/>
        <v>327248.7592799227</v>
      </c>
      <c r="M37" s="5">
        <f t="shared" si="12"/>
        <v>-927903.61315708596</v>
      </c>
      <c r="N37" s="5">
        <f t="shared" si="6"/>
        <v>-1301547.553094863</v>
      </c>
      <c r="O37">
        <f t="shared" si="7"/>
        <v>1</v>
      </c>
      <c r="P37" s="19">
        <f t="shared" si="8"/>
        <v>76</v>
      </c>
    </row>
    <row r="38" spans="3:16">
      <c r="C38">
        <f t="shared" si="0"/>
        <v>58</v>
      </c>
      <c r="D38" s="5">
        <f t="shared" si="1"/>
        <v>185719.73735385103</v>
      </c>
      <c r="E38" s="1">
        <f t="shared" si="2"/>
        <v>18571.973735385105</v>
      </c>
      <c r="F38" s="1">
        <f t="shared" si="3"/>
        <v>9285.9868676925526</v>
      </c>
      <c r="G38" s="1">
        <f t="shared" si="9"/>
        <v>819489.39524808468</v>
      </c>
      <c r="H38" s="1">
        <f t="shared" si="4"/>
        <v>912906.50747100916</v>
      </c>
      <c r="J38" s="16">
        <f t="shared" si="10"/>
        <v>77</v>
      </c>
      <c r="K38" s="5">
        <f t="shared" si="11"/>
        <v>216965.92740258877</v>
      </c>
      <c r="L38" s="5">
        <f t="shared" si="5"/>
        <v>333793.73446552118</v>
      </c>
      <c r="M38" s="5">
        <f t="shared" si="12"/>
        <v>-1301547.553094863</v>
      </c>
      <c r="N38" s="5">
        <f t="shared" si="6"/>
        <v>-1700418.6652151272</v>
      </c>
      <c r="O38">
        <f t="shared" si="7"/>
        <v>1</v>
      </c>
      <c r="P38" s="19">
        <f t="shared" si="8"/>
        <v>77</v>
      </c>
    </row>
    <row r="39" spans="3:16">
      <c r="C39">
        <f t="shared" si="0"/>
        <v>59</v>
      </c>
      <c r="D39" s="5">
        <f t="shared" si="1"/>
        <v>193148.52684800507</v>
      </c>
      <c r="E39" s="1">
        <f t="shared" si="2"/>
        <v>19314.852684800509</v>
      </c>
      <c r="F39" s="1">
        <f t="shared" si="3"/>
        <v>9657.4263424002547</v>
      </c>
      <c r="G39" s="1">
        <f t="shared" si="9"/>
        <v>912906.50747100916</v>
      </c>
      <c r="H39" s="1">
        <f t="shared" si="4"/>
        <v>1014911.3070958907</v>
      </c>
      <c r="J39" s="16">
        <f t="shared" si="10"/>
        <v>78</v>
      </c>
      <c r="K39" s="5">
        <f t="shared" si="11"/>
        <v>221305.24595064056</v>
      </c>
      <c r="L39" s="5">
        <f t="shared" si="5"/>
        <v>340469.60915483162</v>
      </c>
      <c r="M39" s="5">
        <f t="shared" si="12"/>
        <v>-1700418.6652151272</v>
      </c>
      <c r="N39" s="5">
        <f t="shared" si="6"/>
        <v>-2125909.2076307153</v>
      </c>
      <c r="O39">
        <f t="shared" si="7"/>
        <v>1</v>
      </c>
      <c r="P39" s="19">
        <f t="shared" si="8"/>
        <v>78</v>
      </c>
    </row>
    <row r="40" spans="3:16">
      <c r="C40">
        <f t="shared" si="0"/>
        <v>60</v>
      </c>
      <c r="D40" s="5">
        <f t="shared" si="1"/>
        <v>200874.46792192527</v>
      </c>
      <c r="E40" s="1">
        <f t="shared" si="2"/>
        <v>20087.446792192528</v>
      </c>
      <c r="F40" s="1">
        <f t="shared" si="3"/>
        <v>10043.723396096264</v>
      </c>
      <c r="G40" s="1">
        <f t="shared" si="9"/>
        <v>1014911.3070958907</v>
      </c>
      <c r="H40" s="1">
        <f t="shared" si="4"/>
        <v>1126235.381851851</v>
      </c>
      <c r="J40" s="16">
        <f t="shared" si="10"/>
        <v>79</v>
      </c>
      <c r="K40" s="5">
        <f t="shared" si="11"/>
        <v>225731.35086965337</v>
      </c>
      <c r="L40" s="5">
        <f t="shared" si="5"/>
        <v>347279.00133792823</v>
      </c>
      <c r="M40" s="5">
        <f t="shared" si="12"/>
        <v>-2125909.2076307153</v>
      </c>
      <c r="N40" s="5">
        <f t="shared" si="6"/>
        <v>-2579483.6693501794</v>
      </c>
      <c r="O40">
        <f t="shared" si="7"/>
        <v>1</v>
      </c>
      <c r="P40" s="19">
        <f t="shared" si="8"/>
        <v>79</v>
      </c>
    </row>
    <row r="41" spans="3:16">
      <c r="C41">
        <f t="shared" si="0"/>
        <v>61</v>
      </c>
      <c r="D41" s="5">
        <f t="shared" si="1"/>
        <v>208909.4466388023</v>
      </c>
      <c r="E41" s="1">
        <f t="shared" si="2"/>
        <v>20890.944663880233</v>
      </c>
      <c r="F41" s="1">
        <f t="shared" si="3"/>
        <v>10445.472331940116</v>
      </c>
      <c r="G41" s="1">
        <f t="shared" si="9"/>
        <v>1126235.381851851</v>
      </c>
      <c r="H41" s="1">
        <f t="shared" si="4"/>
        <v>1247670.6293958195</v>
      </c>
      <c r="J41" s="16">
        <f t="shared" si="10"/>
        <v>80</v>
      </c>
      <c r="K41" s="5">
        <f t="shared" si="11"/>
        <v>230245.97788704644</v>
      </c>
      <c r="L41" s="5">
        <f t="shared" si="5"/>
        <v>354224.58136468683</v>
      </c>
      <c r="M41" s="5">
        <f t="shared" si="12"/>
        <v>-2579483.6693501794</v>
      </c>
      <c r="N41" s="5">
        <f t="shared" si="6"/>
        <v>-3062682.4341823757</v>
      </c>
      <c r="O41">
        <f t="shared" si="7"/>
        <v>1</v>
      </c>
      <c r="P41" s="19">
        <f t="shared" si="8"/>
        <v>80</v>
      </c>
    </row>
    <row r="42" spans="3:16">
      <c r="C42">
        <f t="shared" si="0"/>
        <v>62</v>
      </c>
      <c r="D42" s="5">
        <f t="shared" si="1"/>
        <v>217265.82450435439</v>
      </c>
      <c r="E42" s="1">
        <f t="shared" si="2"/>
        <v>21726.582450435439</v>
      </c>
      <c r="F42" s="1">
        <f t="shared" si="3"/>
        <v>10863.291225217719</v>
      </c>
      <c r="G42" s="1">
        <f t="shared" si="9"/>
        <v>1247670.6293958195</v>
      </c>
      <c r="H42" s="1">
        <f t="shared" si="4"/>
        <v>1380074.1534231384</v>
      </c>
      <c r="J42" s="16">
        <f t="shared" si="10"/>
        <v>81</v>
      </c>
      <c r="K42" s="5">
        <f t="shared" si="11"/>
        <v>234850.89744478738</v>
      </c>
      <c r="L42" s="5">
        <f t="shared" si="5"/>
        <v>361309.07299198059</v>
      </c>
      <c r="M42" s="5">
        <f t="shared" si="12"/>
        <v>-3062682.4341823757</v>
      </c>
      <c r="N42" s="5">
        <f t="shared" si="6"/>
        <v>-3577125.6288834754</v>
      </c>
      <c r="O42">
        <f t="shared" si="7"/>
        <v>1</v>
      </c>
      <c r="P42" s="19">
        <f t="shared" si="8"/>
        <v>81</v>
      </c>
    </row>
    <row r="43" spans="3:16">
      <c r="C43">
        <f t="shared" si="0"/>
        <v>63</v>
      </c>
      <c r="D43" s="5">
        <f t="shared" si="1"/>
        <v>225956.45748452857</v>
      </c>
      <c r="E43" s="1">
        <f t="shared" si="2"/>
        <v>22595.645748452858</v>
      </c>
      <c r="F43" s="1">
        <f t="shared" si="3"/>
        <v>11297.822874226429</v>
      </c>
      <c r="G43" s="1">
        <f t="shared" si="9"/>
        <v>1380074.1534231384</v>
      </c>
      <c r="H43" s="1">
        <f t="shared" si="4"/>
        <v>1524373.5543196688</v>
      </c>
      <c r="J43" s="16">
        <f t="shared" si="10"/>
        <v>82</v>
      </c>
      <c r="K43" s="5">
        <f t="shared" si="11"/>
        <v>239547.91539368313</v>
      </c>
      <c r="L43" s="5">
        <f t="shared" si="5"/>
        <v>368535.25445182016</v>
      </c>
      <c r="M43" s="5">
        <f t="shared" si="12"/>
        <v>-3577125.6288834754</v>
      </c>
      <c r="N43" s="5">
        <f t="shared" si="6"/>
        <v>-4124517.1647794694</v>
      </c>
      <c r="O43">
        <f t="shared" si="7"/>
        <v>1</v>
      </c>
      <c r="P43" s="19">
        <f t="shared" si="8"/>
        <v>82</v>
      </c>
    </row>
    <row r="44" spans="3:16">
      <c r="C44">
        <f t="shared" si="0"/>
        <v>64</v>
      </c>
      <c r="D44" s="5">
        <f t="shared" si="1"/>
        <v>234994.71578390972</v>
      </c>
      <c r="E44" s="1">
        <f t="shared" si="2"/>
        <v>23499.471578390974</v>
      </c>
      <c r="F44" s="1">
        <f t="shared" si="3"/>
        <v>11749.735789195487</v>
      </c>
      <c r="G44" s="1">
        <f t="shared" si="9"/>
        <v>1524373.5543196688</v>
      </c>
      <c r="H44" s="1">
        <f t="shared" si="4"/>
        <v>1681572.6460328288</v>
      </c>
      <c r="J44" s="16">
        <f t="shared" si="10"/>
        <v>83</v>
      </c>
      <c r="K44" s="5">
        <f t="shared" si="11"/>
        <v>244338.87370155679</v>
      </c>
      <c r="L44" s="5">
        <f t="shared" si="5"/>
        <v>375905.95954085659</v>
      </c>
      <c r="M44" s="5">
        <f t="shared" si="12"/>
        <v>-4124517.1647794694</v>
      </c>
      <c r="N44" s="5">
        <f t="shared" si="6"/>
        <v>-4706648.9825593</v>
      </c>
      <c r="O44">
        <f t="shared" si="7"/>
        <v>1</v>
      </c>
      <c r="P44" s="19">
        <f t="shared" si="8"/>
        <v>83</v>
      </c>
    </row>
    <row r="45" spans="3:16">
      <c r="C45">
        <f t="shared" si="0"/>
        <v>65</v>
      </c>
      <c r="D45" s="5">
        <f t="shared" si="1"/>
        <v>244394.50441526613</v>
      </c>
      <c r="E45" s="1">
        <f t="shared" si="2"/>
        <v>24439.450441526613</v>
      </c>
      <c r="F45" s="1">
        <f t="shared" si="3"/>
        <v>12219.725220763306</v>
      </c>
      <c r="G45" s="1">
        <f t="shared" si="9"/>
        <v>1681572.6460328288</v>
      </c>
      <c r="H45" s="1">
        <f t="shared" si="4"/>
        <v>1852757.6333777453</v>
      </c>
      <c r="J45" s="16">
        <f t="shared" si="10"/>
        <v>84</v>
      </c>
      <c r="K45" s="5">
        <f t="shared" si="11"/>
        <v>249225.65117558793</v>
      </c>
      <c r="L45" s="5">
        <f t="shared" si="5"/>
        <v>383424.07873167371</v>
      </c>
      <c r="M45" s="5">
        <f t="shared" si="12"/>
        <v>-4706648.9825593</v>
      </c>
      <c r="N45" s="5">
        <f t="shared" si="6"/>
        <v>-5325405.5104189394</v>
      </c>
      <c r="O45">
        <f t="shared" si="7"/>
        <v>1</v>
      </c>
      <c r="P45" s="19">
        <f t="shared" si="8"/>
        <v>84</v>
      </c>
    </row>
    <row r="46" spans="3:16">
      <c r="C46">
        <f t="shared" si="0"/>
        <v>66</v>
      </c>
      <c r="D46" s="5">
        <f t="shared" si="1"/>
        <v>254170.28459187679</v>
      </c>
      <c r="E46" s="1">
        <f t="shared" si="2"/>
        <v>25417.028459187681</v>
      </c>
      <c r="F46" s="1">
        <f t="shared" si="3"/>
        <v>12708.51422959384</v>
      </c>
      <c r="G46" s="1">
        <f t="shared" si="9"/>
        <v>1852757.6333777453</v>
      </c>
      <c r="H46" s="1">
        <f t="shared" si="4"/>
        <v>2039103.7867367463</v>
      </c>
      <c r="J46" s="16">
        <f t="shared" si="10"/>
        <v>85</v>
      </c>
      <c r="K46" s="5">
        <f t="shared" si="11"/>
        <v>254210.1641990997</v>
      </c>
      <c r="L46" s="5">
        <f t="shared" si="5"/>
        <v>391092.56030630722</v>
      </c>
      <c r="M46" s="5">
        <f t="shared" si="12"/>
        <v>-5325405.5104189394</v>
      </c>
      <c r="N46" s="5">
        <f t="shared" si="6"/>
        <v>-5982768.3462461932</v>
      </c>
      <c r="O46">
        <f t="shared" si="7"/>
        <v>1</v>
      </c>
      <c r="P46" s="19">
        <f t="shared" si="8"/>
        <v>85</v>
      </c>
    </row>
    <row r="47" spans="3:16">
      <c r="C47">
        <f t="shared" si="0"/>
        <v>67</v>
      </c>
      <c r="D47" s="5">
        <f t="shared" si="1"/>
        <v>264337.09597555187</v>
      </c>
      <c r="E47" s="1">
        <f t="shared" si="2"/>
        <v>26433.709597555189</v>
      </c>
      <c r="F47" s="1">
        <f t="shared" si="3"/>
        <v>13216.854798777595</v>
      </c>
      <c r="G47" s="1">
        <f t="shared" si="9"/>
        <v>2039103.7867367463</v>
      </c>
      <c r="H47" s="1">
        <f t="shared" si="4"/>
        <v>2241882.6540720188</v>
      </c>
      <c r="J47" s="16">
        <f t="shared" si="10"/>
        <v>86</v>
      </c>
      <c r="K47" s="5">
        <f t="shared" si="11"/>
        <v>259294.3674830817</v>
      </c>
      <c r="L47" s="5">
        <f t="shared" si="5"/>
        <v>398914.41151243338</v>
      </c>
      <c r="M47" s="5">
        <f t="shared" si="12"/>
        <v>-5982768.3462461932</v>
      </c>
      <c r="N47" s="5">
        <f t="shared" si="6"/>
        <v>-6680821.1750709368</v>
      </c>
      <c r="O47">
        <f t="shared" si="7"/>
        <v>1</v>
      </c>
      <c r="P47" s="19">
        <f t="shared" si="8"/>
        <v>86</v>
      </c>
    </row>
    <row r="48" spans="3:16">
      <c r="C48">
        <f t="shared" si="0"/>
        <v>68</v>
      </c>
      <c r="D48" s="5">
        <f t="shared" si="1"/>
        <v>274910.57981457398</v>
      </c>
      <c r="E48" s="1">
        <f t="shared" si="2"/>
        <v>27491.057981457401</v>
      </c>
      <c r="F48" s="1">
        <f t="shared" si="3"/>
        <v>13745.528990728701</v>
      </c>
      <c r="G48" s="1">
        <f t="shared" si="9"/>
        <v>2241882.6540720188</v>
      </c>
      <c r="H48" s="1">
        <f t="shared" si="4"/>
        <v>2462469.8533699666</v>
      </c>
      <c r="J48" s="16">
        <f t="shared" si="10"/>
        <v>87</v>
      </c>
      <c r="K48" s="5">
        <f t="shared" si="11"/>
        <v>264480.25483274332</v>
      </c>
      <c r="L48" s="5">
        <f t="shared" si="5"/>
        <v>406892.69974268199</v>
      </c>
      <c r="M48" s="5">
        <f t="shared" si="12"/>
        <v>-6680821.1750709368</v>
      </c>
      <c r="N48" s="5">
        <f t="shared" si="6"/>
        <v>-7421754.9335671663</v>
      </c>
      <c r="O48">
        <f t="shared" si="7"/>
        <v>1</v>
      </c>
      <c r="P48" s="16"/>
    </row>
    <row r="49" spans="3:16">
      <c r="C49">
        <f t="shared" si="0"/>
        <v>69</v>
      </c>
      <c r="D49" s="5">
        <f t="shared" si="1"/>
        <v>285907.00300715695</v>
      </c>
      <c r="E49" s="1">
        <f t="shared" si="2"/>
        <v>28590.700300715696</v>
      </c>
      <c r="F49" s="1">
        <f t="shared" si="3"/>
        <v>14295.350150357848</v>
      </c>
      <c r="G49" s="1">
        <f t="shared" si="9"/>
        <v>2462469.8533699666</v>
      </c>
      <c r="H49" s="1">
        <f t="shared" si="4"/>
        <v>2702353.4920906378</v>
      </c>
      <c r="J49" s="16">
        <f t="shared" si="10"/>
        <v>88</v>
      </c>
      <c r="K49" s="5">
        <f t="shared" si="11"/>
        <v>269769.85992939817</v>
      </c>
      <c r="L49" s="5">
        <f t="shared" si="5"/>
        <v>415030.55373753561</v>
      </c>
      <c r="M49" s="5">
        <f t="shared" si="12"/>
        <v>-7421754.9335671663</v>
      </c>
      <c r="N49" s="5">
        <f t="shared" si="6"/>
        <v>-8207873.2339830603</v>
      </c>
      <c r="O49">
        <f t="shared" si="7"/>
        <v>1</v>
      </c>
      <c r="P49" s="16"/>
    </row>
    <row r="50" spans="3:16">
      <c r="C50">
        <f t="shared" si="0"/>
        <v>70</v>
      </c>
      <c r="D50" s="5">
        <f t="shared" si="1"/>
        <v>297343.28312744322</v>
      </c>
      <c r="E50" s="1">
        <f t="shared" si="2"/>
        <v>29734.328312744325</v>
      </c>
      <c r="F50" s="1">
        <f t="shared" si="3"/>
        <v>14867.164156372162</v>
      </c>
      <c r="G50" s="1">
        <f t="shared" si="9"/>
        <v>2702353.4920906378</v>
      </c>
      <c r="H50" s="1">
        <f t="shared" si="4"/>
        <v>2963143.2639270057</v>
      </c>
      <c r="J50" s="16">
        <f t="shared" si="10"/>
        <v>89</v>
      </c>
      <c r="K50" s="5">
        <f t="shared" si="11"/>
        <v>275165.25712798611</v>
      </c>
      <c r="L50" s="5">
        <f t="shared" si="5"/>
        <v>423331.16481228633</v>
      </c>
      <c r="M50" s="5">
        <f t="shared" si="12"/>
        <v>-8207873.2339830603</v>
      </c>
      <c r="N50" s="5">
        <f t="shared" si="6"/>
        <v>-9041598.0604944993</v>
      </c>
      <c r="O50">
        <f t="shared" si="7"/>
        <v>1</v>
      </c>
      <c r="P50" s="16"/>
    </row>
    <row r="51" spans="3:16">
      <c r="C51">
        <f t="shared" si="0"/>
        <v>71</v>
      </c>
      <c r="D51" s="5">
        <f t="shared" si="1"/>
        <v>309237.01445254096</v>
      </c>
      <c r="E51" s="1">
        <f t="shared" si="2"/>
        <v>30923.701445254097</v>
      </c>
      <c r="F51" s="1">
        <f t="shared" si="3"/>
        <v>15461.850722627049</v>
      </c>
      <c r="G51" s="1">
        <f t="shared" si="9"/>
        <v>2963143.2639270057</v>
      </c>
      <c r="H51" s="1">
        <f t="shared" si="4"/>
        <v>3246580.2772090477</v>
      </c>
      <c r="J51" s="16">
        <f t="shared" si="10"/>
        <v>90</v>
      </c>
      <c r="K51" s="5">
        <f t="shared" si="11"/>
        <v>280668.56227054587</v>
      </c>
      <c r="L51" s="5">
        <f t="shared" si="5"/>
        <v>431797.78810853208</v>
      </c>
      <c r="M51" s="5">
        <f t="shared" si="12"/>
        <v>-9041598.0604944993</v>
      </c>
      <c r="N51" s="5">
        <f t="shared" si="6"/>
        <v>-9925475.7516277563</v>
      </c>
      <c r="O51">
        <f t="shared" si="7"/>
        <v>1</v>
      </c>
      <c r="P51" s="16"/>
    </row>
    <row r="52" spans="3:16">
      <c r="C52">
        <f t="shared" si="0"/>
        <v>72</v>
      </c>
      <c r="D52" s="5">
        <f t="shared" si="1"/>
        <v>321606.4950306426</v>
      </c>
      <c r="E52" s="1">
        <f t="shared" si="2"/>
        <v>32160.649503064262</v>
      </c>
      <c r="F52" s="1">
        <f t="shared" si="3"/>
        <v>16080.324751532131</v>
      </c>
      <c r="G52" s="1">
        <f t="shared" si="9"/>
        <v>3246580.2772090477</v>
      </c>
      <c r="H52" s="1">
        <f t="shared" si="4"/>
        <v>3554547.673640368</v>
      </c>
      <c r="J52" s="16">
        <f t="shared" si="10"/>
        <v>91</v>
      </c>
      <c r="K52" s="5">
        <f t="shared" si="11"/>
        <v>286281.9335159568</v>
      </c>
      <c r="L52" s="5">
        <f t="shared" si="5"/>
        <v>440433.74387070275</v>
      </c>
      <c r="M52" s="5">
        <f t="shared" si="12"/>
        <v>-9925475.7516277563</v>
      </c>
      <c r="N52" s="5">
        <f t="shared" si="6"/>
        <v>-10862183.283079848</v>
      </c>
      <c r="O52">
        <f t="shared" si="7"/>
        <v>1</v>
      </c>
      <c r="P52" s="16"/>
    </row>
    <row r="53" spans="3:16">
      <c r="C53">
        <f t="shared" si="0"/>
        <v>73</v>
      </c>
      <c r="D53" s="5">
        <f t="shared" si="1"/>
        <v>334470.75483186834</v>
      </c>
      <c r="E53" s="1">
        <f t="shared" si="2"/>
        <v>33447.075483186833</v>
      </c>
      <c r="F53" s="1">
        <f t="shared" si="3"/>
        <v>16723.537741593416</v>
      </c>
      <c r="G53" s="1">
        <f t="shared" si="9"/>
        <v>3554547.673640368</v>
      </c>
      <c r="H53" s="1">
        <f t="shared" si="4"/>
        <v>3889082.1007563779</v>
      </c>
      <c r="J53" s="16">
        <f t="shared" si="10"/>
        <v>92</v>
      </c>
      <c r="K53" s="5">
        <f t="shared" si="11"/>
        <v>292007.57218627597</v>
      </c>
      <c r="L53" s="5">
        <f t="shared" si="5"/>
        <v>449242.41874811688</v>
      </c>
      <c r="M53" s="5">
        <f t="shared" si="12"/>
        <v>-10862183.283079848</v>
      </c>
      <c r="N53" s="5">
        <f t="shared" si="6"/>
        <v>-11854534.865981957</v>
      </c>
      <c r="O53">
        <f t="shared" si="7"/>
        <v>1</v>
      </c>
    </row>
    <row r="54" spans="3:16">
      <c r="C54">
        <f t="shared" si="0"/>
        <v>74</v>
      </c>
      <c r="D54" s="5">
        <f t="shared" si="1"/>
        <v>347849.58502514311</v>
      </c>
      <c r="E54" s="1">
        <f t="shared" si="2"/>
        <v>34784.95850251431</v>
      </c>
      <c r="F54" s="1">
        <f t="shared" si="3"/>
        <v>17392.479251257155</v>
      </c>
      <c r="G54" s="1">
        <f t="shared" si="9"/>
        <v>3889082.1007563779</v>
      </c>
      <c r="H54" s="1">
        <f t="shared" si="4"/>
        <v>4252386.1065706601</v>
      </c>
      <c r="J54" s="16">
        <f t="shared" si="10"/>
        <v>93</v>
      </c>
      <c r="K54" s="5">
        <f t="shared" si="11"/>
        <v>297847.72363000148</v>
      </c>
      <c r="L54" s="5">
        <f t="shared" si="5"/>
        <v>458227.26712307916</v>
      </c>
      <c r="M54" s="5">
        <f t="shared" si="12"/>
        <v>-11854534.865981957</v>
      </c>
      <c r="N54" s="5">
        <f t="shared" si="6"/>
        <v>-12905488.876404135</v>
      </c>
      <c r="O54">
        <f t="shared" si="7"/>
        <v>1</v>
      </c>
    </row>
    <row r="55" spans="3:16">
      <c r="C55">
        <f t="shared" si="0"/>
        <v>75</v>
      </c>
      <c r="D55" s="5">
        <f t="shared" si="1"/>
        <v>361763.56842614885</v>
      </c>
      <c r="E55" s="1">
        <f t="shared" si="2"/>
        <v>36176.356842614885</v>
      </c>
      <c r="F55" s="1">
        <f t="shared" si="3"/>
        <v>18088.178421307442</v>
      </c>
      <c r="G55" s="1">
        <f t="shared" si="9"/>
        <v>4252386.1065706601</v>
      </c>
      <c r="H55" s="1">
        <f t="shared" si="4"/>
        <v>4646841.5303602349</v>
      </c>
      <c r="J55" s="16">
        <f t="shared" si="10"/>
        <v>94</v>
      </c>
      <c r="K55" s="5">
        <f t="shared" si="11"/>
        <v>303804.67810260149</v>
      </c>
      <c r="L55" s="5">
        <f t="shared" si="5"/>
        <v>467391.81246554072</v>
      </c>
      <c r="M55" s="5">
        <f t="shared" si="12"/>
        <v>-12905488.876404135</v>
      </c>
      <c r="N55" s="5">
        <f t="shared" si="6"/>
        <v>-14018155.132689882</v>
      </c>
      <c r="O55">
        <f t="shared" si="7"/>
        <v>1</v>
      </c>
    </row>
    <row r="56" spans="3:16">
      <c r="C56">
        <f t="shared" si="0"/>
        <v>76</v>
      </c>
      <c r="D56" s="5">
        <f t="shared" si="1"/>
        <v>376234.11116319482</v>
      </c>
      <c r="E56" s="1">
        <f t="shared" si="2"/>
        <v>37623.411116319483</v>
      </c>
      <c r="F56" s="1">
        <f t="shared" si="3"/>
        <v>18811.705558159741</v>
      </c>
      <c r="G56" s="1">
        <f t="shared" si="9"/>
        <v>4646841.5303602349</v>
      </c>
      <c r="H56" s="1">
        <f t="shared" si="4"/>
        <v>5075023.9694635328</v>
      </c>
      <c r="J56" s="16">
        <f t="shared" si="10"/>
        <v>95</v>
      </c>
      <c r="K56" s="5">
        <f t="shared" si="11"/>
        <v>309880.77166465356</v>
      </c>
      <c r="L56" s="5">
        <f t="shared" si="5"/>
        <v>476739.64871485159</v>
      </c>
      <c r="M56" s="5">
        <f t="shared" si="12"/>
        <v>-14018155.132689882</v>
      </c>
      <c r="N56" s="5">
        <f t="shared" si="6"/>
        <v>-15195802.538039228</v>
      </c>
      <c r="O56">
        <f t="shared" si="7"/>
        <v>1</v>
      </c>
    </row>
    <row r="57" spans="3:16">
      <c r="C57">
        <f t="shared" si="0"/>
        <v>77</v>
      </c>
      <c r="D57" s="5">
        <f t="shared" si="1"/>
        <v>391283.47560972261</v>
      </c>
      <c r="E57" s="1">
        <f t="shared" si="2"/>
        <v>39128.347560972259</v>
      </c>
      <c r="F57" s="1">
        <f t="shared" si="3"/>
        <v>19564.17378048613</v>
      </c>
      <c r="G57" s="1">
        <f t="shared" si="9"/>
        <v>5075023.9694635328</v>
      </c>
      <c r="H57" s="1">
        <f t="shared" si="4"/>
        <v>5539718.4083620738</v>
      </c>
      <c r="J57" s="16">
        <f t="shared" si="10"/>
        <v>96</v>
      </c>
      <c r="K57" s="5">
        <f t="shared" si="11"/>
        <v>316078.38709794666</v>
      </c>
      <c r="L57" s="5">
        <f t="shared" si="5"/>
        <v>486274.44168914866</v>
      </c>
      <c r="M57" s="5">
        <f t="shared" si="12"/>
        <v>-15195802.538039228</v>
      </c>
      <c r="N57" s="5">
        <f t="shared" si="6"/>
        <v>-16441867.106630338</v>
      </c>
      <c r="O57">
        <f t="shared" si="7"/>
        <v>1</v>
      </c>
    </row>
    <row r="58" spans="3:16">
      <c r="C58">
        <f t="shared" si="0"/>
        <v>78</v>
      </c>
      <c r="D58" s="5">
        <f t="shared" si="1"/>
        <v>406934.81463411154</v>
      </c>
      <c r="E58" s="1">
        <f t="shared" si="2"/>
        <v>40693.481463411154</v>
      </c>
      <c r="F58" s="1">
        <f t="shared" si="3"/>
        <v>20346.740731705577</v>
      </c>
      <c r="G58" s="1">
        <f t="shared" si="9"/>
        <v>5539718.4083620738</v>
      </c>
      <c r="H58" s="1">
        <f t="shared" si="4"/>
        <v>6043936.1032261569</v>
      </c>
      <c r="J58" s="16">
        <f t="shared" si="10"/>
        <v>97</v>
      </c>
      <c r="K58" s="5">
        <f t="shared" si="11"/>
        <v>322399.95483990561</v>
      </c>
      <c r="L58" s="5">
        <f t="shared" si="5"/>
        <v>495999.93052293168</v>
      </c>
      <c r="M58" s="5">
        <f t="shared" si="12"/>
        <v>-16441867.106630338</v>
      </c>
      <c r="N58" s="5">
        <f t="shared" si="6"/>
        <v>-17759960.392484784</v>
      </c>
      <c r="O58">
        <f t="shared" si="7"/>
        <v>1</v>
      </c>
    </row>
    <row r="59" spans="3:16">
      <c r="C59">
        <f t="shared" si="0"/>
        <v>79</v>
      </c>
      <c r="D59" s="5">
        <f t="shared" si="1"/>
        <v>423212.207219476</v>
      </c>
      <c r="E59" s="1">
        <f t="shared" si="2"/>
        <v>42321.220721947604</v>
      </c>
      <c r="F59" s="1">
        <f t="shared" si="3"/>
        <v>21160.610360973802</v>
      </c>
      <c r="G59" s="1">
        <f t="shared" si="9"/>
        <v>6043936.1032261569</v>
      </c>
      <c r="H59" s="1">
        <f t="shared" si="4"/>
        <v>6590932.8225671714</v>
      </c>
      <c r="J59" s="16">
        <f t="shared" si="10"/>
        <v>98</v>
      </c>
      <c r="K59" s="5">
        <f t="shared" si="11"/>
        <v>328847.95393670374</v>
      </c>
      <c r="L59" s="5">
        <f t="shared" si="5"/>
        <v>505919.92913339037</v>
      </c>
      <c r="M59" s="5">
        <f t="shared" si="12"/>
        <v>-17759960.392484784</v>
      </c>
      <c r="N59" s="5">
        <f t="shared" si="6"/>
        <v>-19153878.341242414</v>
      </c>
      <c r="O59">
        <f t="shared" si="7"/>
        <v>1</v>
      </c>
    </row>
    <row r="60" spans="3:16">
      <c r="C60">
        <f t="shared" si="0"/>
        <v>80</v>
      </c>
      <c r="D60" s="5">
        <f t="shared" si="1"/>
        <v>440140.69550825504</v>
      </c>
      <c r="E60" s="1">
        <f t="shared" si="2"/>
        <v>44014.069550825508</v>
      </c>
      <c r="F60" s="1">
        <f t="shared" si="3"/>
        <v>22007.034775412754</v>
      </c>
      <c r="G60" s="1">
        <f t="shared" si="9"/>
        <v>6590932.8225671714</v>
      </c>
      <c r="H60" s="1">
        <f t="shared" si="4"/>
        <v>7184228.5526987836</v>
      </c>
      <c r="J60" s="16">
        <f t="shared" si="10"/>
        <v>99</v>
      </c>
      <c r="K60" s="5">
        <f t="shared" si="11"/>
        <v>335424.91301543784</v>
      </c>
      <c r="L60" s="5">
        <f t="shared" si="5"/>
        <v>516038.32771605818</v>
      </c>
      <c r="M60" s="5">
        <f t="shared" si="12"/>
        <v>-19153878.341242414</v>
      </c>
      <c r="N60" s="5">
        <f t="shared" si="6"/>
        <v>-20627610.586020596</v>
      </c>
      <c r="O60">
        <f t="shared" si="7"/>
        <v>1</v>
      </c>
    </row>
    <row r="61" spans="3:16">
      <c r="C61">
        <f t="shared" si="0"/>
        <v>81</v>
      </c>
      <c r="D61" s="5">
        <f t="shared" si="1"/>
        <v>457746.32332858525</v>
      </c>
      <c r="E61" s="1">
        <f t="shared" si="2"/>
        <v>45774.632332858528</v>
      </c>
      <c r="F61" s="1">
        <f t="shared" si="3"/>
        <v>22887.316166429264</v>
      </c>
      <c r="G61" s="1">
        <f t="shared" si="9"/>
        <v>7184228.5526987836</v>
      </c>
      <c r="H61" s="1">
        <f t="shared" si="4"/>
        <v>7827628.785413974</v>
      </c>
      <c r="J61" s="16">
        <f t="shared" si="10"/>
        <v>100</v>
      </c>
      <c r="K61" s="5">
        <f t="shared" si="11"/>
        <v>342133.41127574659</v>
      </c>
      <c r="L61" s="5">
        <f t="shared" si="5"/>
        <v>526359.0942703794</v>
      </c>
      <c r="M61" s="5">
        <f t="shared" si="12"/>
        <v>-20627610.586020596</v>
      </c>
      <c r="N61" s="5">
        <f t="shared" si="6"/>
        <v>-22185350.209592007</v>
      </c>
      <c r="O61">
        <f t="shared" si="7"/>
        <v>1</v>
      </c>
    </row>
    <row r="62" spans="3:16">
      <c r="C62">
        <f t="shared" si="0"/>
        <v>82</v>
      </c>
      <c r="D62" s="5">
        <f t="shared" si="1"/>
        <v>476056.17626172869</v>
      </c>
      <c r="E62" s="1">
        <f t="shared" si="2"/>
        <v>47605.617626172869</v>
      </c>
      <c r="F62" s="1">
        <f t="shared" si="3"/>
        <v>23802.808813086434</v>
      </c>
      <c r="G62" s="1">
        <f t="shared" si="9"/>
        <v>7827628.785413974</v>
      </c>
      <c r="H62" s="1">
        <f t="shared" si="4"/>
        <v>8525247.5146863516</v>
      </c>
      <c r="J62" s="16"/>
    </row>
    <row r="63" spans="3:16">
      <c r="C63">
        <f t="shared" si="0"/>
        <v>83</v>
      </c>
      <c r="D63" s="5">
        <f t="shared" si="1"/>
        <v>495098.42331219785</v>
      </c>
      <c r="E63" s="1">
        <f t="shared" si="2"/>
        <v>49509.842331219785</v>
      </c>
      <c r="F63" s="1">
        <f t="shared" si="3"/>
        <v>24754.921165609892</v>
      </c>
      <c r="G63" s="1">
        <f t="shared" si="9"/>
        <v>8525247.5146863516</v>
      </c>
      <c r="H63" s="1">
        <f t="shared" si="4"/>
        <v>9281532.0793580897</v>
      </c>
      <c r="J63" s="16"/>
    </row>
    <row r="64" spans="3:16">
      <c r="C64">
        <f t="shared" si="0"/>
        <v>84</v>
      </c>
      <c r="D64" s="5">
        <f t="shared" si="1"/>
        <v>514902.36024468578</v>
      </c>
      <c r="E64" s="1">
        <f t="shared" si="2"/>
        <v>51490.236024468584</v>
      </c>
      <c r="F64" s="1">
        <f t="shared" si="3"/>
        <v>25745.118012234292</v>
      </c>
      <c r="G64" s="1">
        <f t="shared" si="9"/>
        <v>9281532.0793580897</v>
      </c>
      <c r="H64" s="1">
        <f t="shared" si="4"/>
        <v>10101289.999743441</v>
      </c>
      <c r="J64" s="16"/>
    </row>
    <row r="65" spans="3:10">
      <c r="C65">
        <f t="shared" si="0"/>
        <v>85</v>
      </c>
      <c r="D65" s="5">
        <f t="shared" si="1"/>
        <v>535498.45465447323</v>
      </c>
      <c r="E65" s="1">
        <f t="shared" si="2"/>
        <v>53549.845465447324</v>
      </c>
      <c r="F65" s="1">
        <f t="shared" si="3"/>
        <v>26774.922732723662</v>
      </c>
      <c r="G65" s="1">
        <f t="shared" si="9"/>
        <v>10101289.999743441</v>
      </c>
      <c r="H65" s="1">
        <f t="shared" si="4"/>
        <v>10989717.967921089</v>
      </c>
      <c r="J65" s="16"/>
    </row>
    <row r="66" spans="3:10">
      <c r="C66">
        <f t="shared" si="0"/>
        <v>86</v>
      </c>
      <c r="D66" s="5">
        <f t="shared" si="1"/>
        <v>556918.39284065214</v>
      </c>
      <c r="E66" s="1">
        <f t="shared" si="2"/>
        <v>55691.839284065216</v>
      </c>
      <c r="F66" s="1">
        <f t="shared" si="3"/>
        <v>27845.919642032608</v>
      </c>
      <c r="G66" s="1">
        <f t="shared" si="9"/>
        <v>10989717.967921089</v>
      </c>
      <c r="H66" s="1">
        <f t="shared" si="4"/>
        <v>11952433.164280877</v>
      </c>
      <c r="J66" s="16"/>
    </row>
    <row r="67" spans="3:10">
      <c r="C67">
        <f t="shared" si="0"/>
        <v>87</v>
      </c>
      <c r="D67" s="5">
        <f t="shared" si="1"/>
        <v>579195.12855427829</v>
      </c>
      <c r="E67" s="1">
        <f t="shared" si="2"/>
        <v>57919.512855427834</v>
      </c>
      <c r="F67" s="1">
        <f t="shared" si="3"/>
        <v>28959.756427713917</v>
      </c>
      <c r="G67" s="1">
        <f t="shared" si="9"/>
        <v>11952433.164280877</v>
      </c>
      <c r="H67" s="1">
        <f t="shared" si="4"/>
        <v>12995507.086706489</v>
      </c>
      <c r="J67" s="16"/>
    </row>
    <row r="68" spans="3:10">
      <c r="C68">
        <f t="shared" si="0"/>
        <v>88</v>
      </c>
      <c r="D68" s="5">
        <f t="shared" si="1"/>
        <v>602362.93369644939</v>
      </c>
      <c r="E68" s="1">
        <f t="shared" si="2"/>
        <v>60236.29336964494</v>
      </c>
      <c r="F68" s="1">
        <f t="shared" si="3"/>
        <v>30118.14668482247</v>
      </c>
      <c r="G68" s="1">
        <f t="shared" si="9"/>
        <v>12995507.086706489</v>
      </c>
      <c r="H68" s="1">
        <f t="shared" si="4"/>
        <v>14125502.093697477</v>
      </c>
      <c r="J68" s="16"/>
    </row>
    <row r="69" spans="3:10">
      <c r="C69">
        <f t="shared" si="0"/>
        <v>89</v>
      </c>
      <c r="D69" s="5">
        <f t="shared" si="1"/>
        <v>626457.45104430744</v>
      </c>
      <c r="E69" s="1">
        <f t="shared" si="2"/>
        <v>62645.745104430745</v>
      </c>
      <c r="F69" s="1">
        <f t="shared" si="3"/>
        <v>31322.872552215373</v>
      </c>
      <c r="G69" s="1">
        <f t="shared" si="9"/>
        <v>14125502.093697477</v>
      </c>
      <c r="H69" s="1">
        <f t="shared" si="4"/>
        <v>15349510.878849922</v>
      </c>
      <c r="J69" s="16"/>
    </row>
    <row r="70" spans="3:10">
      <c r="C70">
        <f t="shared" si="0"/>
        <v>90</v>
      </c>
      <c r="D70" s="5">
        <f t="shared" si="1"/>
        <v>651515.74908607977</v>
      </c>
      <c r="E70" s="1">
        <f t="shared" si="2"/>
        <v>65151.574908607981</v>
      </c>
      <c r="F70" s="1">
        <f t="shared" si="3"/>
        <v>32575.787454303991</v>
      </c>
      <c r="G70" s="1">
        <f t="shared" si="9"/>
        <v>15349510.878849922</v>
      </c>
      <c r="H70" s="1">
        <f t="shared" si="4"/>
        <v>16675199.111520829</v>
      </c>
      <c r="J70" s="16"/>
    </row>
    <row r="71" spans="3:10">
      <c r="J71" s="16"/>
    </row>
    <row r="72" spans="3:10">
      <c r="J72" s="16"/>
    </row>
    <row r="73" spans="3:10">
      <c r="J73" s="16"/>
    </row>
    <row r="74" spans="3:10">
      <c r="J74" s="16"/>
    </row>
    <row r="75" spans="3:10">
      <c r="J75" s="16"/>
    </row>
    <row r="76" spans="3:10">
      <c r="J76" s="16"/>
    </row>
    <row r="77" spans="3:10">
      <c r="J77" s="16"/>
    </row>
    <row r="78" spans="3:10">
      <c r="J78" s="16"/>
    </row>
    <row r="79" spans="3:10">
      <c r="J79" s="16"/>
    </row>
    <row r="80" spans="3:10">
      <c r="J80" s="16"/>
    </row>
    <row r="81" spans="10:10">
      <c r="J81" s="1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1"/>
  <sheetViews>
    <sheetView workbookViewId="0">
      <selection activeCell="E19" sqref="E19"/>
    </sheetView>
  </sheetViews>
  <sheetFormatPr defaultRowHeight="15.75"/>
  <cols>
    <col min="1" max="1" width="10" bestFit="1" customWidth="1"/>
    <col min="2" max="2" width="12" bestFit="1" customWidth="1"/>
  </cols>
  <sheetData>
    <row r="1" spans="1:3">
      <c r="A1" t="s">
        <v>11</v>
      </c>
      <c r="B1" t="s">
        <v>41</v>
      </c>
    </row>
    <row r="2" spans="1:3">
      <c r="A2" s="10">
        <v>0.01</v>
      </c>
      <c r="B2" s="4">
        <v>71</v>
      </c>
      <c r="C2" s="4"/>
    </row>
    <row r="3" spans="1:3">
      <c r="A3" s="10">
        <v>0.02</v>
      </c>
      <c r="B3" s="4">
        <v>72</v>
      </c>
      <c r="C3" s="4"/>
    </row>
    <row r="4" spans="1:3">
      <c r="A4" s="10">
        <v>0.03</v>
      </c>
      <c r="B4" s="4">
        <v>72</v>
      </c>
      <c r="C4" s="4"/>
    </row>
    <row r="5" spans="1:3">
      <c r="A5" s="10">
        <v>0.04</v>
      </c>
      <c r="B5" s="4">
        <v>72</v>
      </c>
      <c r="C5" s="4"/>
    </row>
    <row r="6" spans="1:3">
      <c r="A6" s="10">
        <v>0.05</v>
      </c>
      <c r="B6" s="4">
        <v>73</v>
      </c>
      <c r="C6" s="4"/>
    </row>
    <row r="7" spans="1:3">
      <c r="A7" s="10">
        <v>0.06</v>
      </c>
      <c r="B7" s="4">
        <v>73</v>
      </c>
      <c r="C7" s="4"/>
    </row>
    <row r="8" spans="1:3">
      <c r="A8" s="10">
        <v>7.0000000000000007E-2</v>
      </c>
      <c r="B8" s="4">
        <v>73</v>
      </c>
      <c r="C8" s="4"/>
    </row>
    <row r="9" spans="1:3">
      <c r="A9" s="10">
        <v>0.08</v>
      </c>
      <c r="B9" s="4">
        <v>74</v>
      </c>
      <c r="C9" s="4"/>
    </row>
    <row r="10" spans="1:3">
      <c r="A10" s="10">
        <v>0.09</v>
      </c>
      <c r="B10" s="4">
        <v>74</v>
      </c>
      <c r="C10" s="4"/>
    </row>
    <row r="11" spans="1:3">
      <c r="A11" s="10">
        <v>0.1</v>
      </c>
      <c r="B11" s="4">
        <v>75</v>
      </c>
      <c r="C11" s="4"/>
    </row>
    <row r="12" spans="1:3">
      <c r="A12" s="10">
        <v>0.11</v>
      </c>
      <c r="B12" s="4">
        <v>75</v>
      </c>
      <c r="C12" s="4"/>
    </row>
    <row r="13" spans="1:3">
      <c r="A13" s="10">
        <v>0.12</v>
      </c>
      <c r="B13" s="4">
        <v>75</v>
      </c>
      <c r="C13" s="4"/>
    </row>
    <row r="14" spans="1:3">
      <c r="A14" s="10">
        <v>0.13</v>
      </c>
      <c r="B14" s="4">
        <v>76</v>
      </c>
      <c r="C14" s="4"/>
    </row>
    <row r="15" spans="1:3">
      <c r="A15" s="10">
        <v>0.14000000000000001</v>
      </c>
      <c r="B15" s="4">
        <v>76</v>
      </c>
      <c r="C15" s="4"/>
    </row>
    <row r="16" spans="1:3">
      <c r="A16" s="10">
        <v>0.15</v>
      </c>
      <c r="B16" s="4">
        <v>76</v>
      </c>
      <c r="C16" s="4"/>
    </row>
    <row r="17" spans="1:3">
      <c r="A17" s="10">
        <v>0.16</v>
      </c>
      <c r="B17" s="4">
        <v>77</v>
      </c>
      <c r="C17" s="4"/>
    </row>
    <row r="18" spans="1:3">
      <c r="A18" s="10">
        <v>0.17</v>
      </c>
      <c r="B18" s="4">
        <v>77</v>
      </c>
      <c r="C18" s="4"/>
    </row>
    <row r="19" spans="1:3">
      <c r="A19" s="10">
        <v>0.18</v>
      </c>
      <c r="B19" s="4">
        <v>78</v>
      </c>
      <c r="C19" s="4"/>
    </row>
    <row r="20" spans="1:3">
      <c r="A20" s="10">
        <v>0.19</v>
      </c>
      <c r="B20" s="4">
        <v>78</v>
      </c>
      <c r="C20" s="4"/>
    </row>
    <row r="21" spans="1:3">
      <c r="A21" s="10">
        <v>0.2</v>
      </c>
      <c r="B21" s="4">
        <v>79</v>
      </c>
      <c r="C21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N1:V19"/>
  <sheetViews>
    <sheetView zoomScale="80" zoomScaleNormal="80" workbookViewId="0">
      <selection activeCell="U4" sqref="U4"/>
    </sheetView>
  </sheetViews>
  <sheetFormatPr defaultRowHeight="15.75"/>
  <cols>
    <col min="14" max="14" width="28.625" bestFit="1" customWidth="1"/>
    <col min="15" max="15" width="6.125" bestFit="1" customWidth="1"/>
    <col min="16" max="16" width="6.625" bestFit="1" customWidth="1"/>
    <col min="17" max="17" width="5.5" bestFit="1" customWidth="1"/>
    <col min="18" max="18" width="14.125" bestFit="1" customWidth="1"/>
    <col min="19" max="19" width="15.375" bestFit="1" customWidth="1"/>
    <col min="20" max="20" width="10.25" bestFit="1" customWidth="1"/>
    <col min="21" max="21" width="5.5" customWidth="1"/>
    <col min="22" max="22" width="6.125" customWidth="1"/>
  </cols>
  <sheetData>
    <row r="1" spans="14:22">
      <c r="N1" s="11" t="s">
        <v>13</v>
      </c>
      <c r="O1" s="11"/>
      <c r="P1" s="11"/>
      <c r="Q1" s="11"/>
      <c r="R1" s="11"/>
      <c r="S1" s="11" t="s">
        <v>19</v>
      </c>
      <c r="T1" s="11"/>
      <c r="U1" s="11"/>
      <c r="V1" s="11"/>
    </row>
    <row r="2" spans="14:22"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20</v>
      </c>
      <c r="T2" s="12" t="s">
        <v>21</v>
      </c>
      <c r="U2" s="12" t="s">
        <v>22</v>
      </c>
      <c r="V2" s="12" t="s">
        <v>23</v>
      </c>
    </row>
    <row r="3" spans="14:22">
      <c r="N3" s="13" t="s">
        <v>26</v>
      </c>
      <c r="O3" s="13">
        <v>64</v>
      </c>
      <c r="P3" s="13">
        <v>82</v>
      </c>
      <c r="Q3" s="13">
        <v>19</v>
      </c>
      <c r="R3" s="13">
        <v>73</v>
      </c>
      <c r="S3" s="13">
        <v>65</v>
      </c>
      <c r="T3" s="13">
        <v>10</v>
      </c>
      <c r="U3" s="13">
        <v>59</v>
      </c>
      <c r="V3" s="13">
        <v>71</v>
      </c>
    </row>
    <row r="4" spans="14:22">
      <c r="N4" s="18" t="s">
        <v>7</v>
      </c>
      <c r="O4" s="13">
        <v>72</v>
      </c>
      <c r="P4" s="13">
        <v>74</v>
      </c>
      <c r="Q4" s="13">
        <v>2</v>
      </c>
      <c r="R4" s="13">
        <v>73</v>
      </c>
      <c r="S4" s="13">
        <v>0.08</v>
      </c>
      <c r="T4" s="13">
        <v>10</v>
      </c>
      <c r="U4" s="13">
        <v>7.2000000000000008E-2</v>
      </c>
      <c r="V4" s="13">
        <v>8.7999999999999995E-2</v>
      </c>
    </row>
    <row r="5" spans="14:22">
      <c r="N5" s="13" t="s">
        <v>9</v>
      </c>
      <c r="O5" s="13">
        <v>74</v>
      </c>
      <c r="P5" s="13">
        <v>72</v>
      </c>
      <c r="Q5" s="13">
        <v>2</v>
      </c>
      <c r="R5" s="13">
        <v>73</v>
      </c>
      <c r="S5" s="13">
        <v>0.7</v>
      </c>
      <c r="T5" s="13">
        <v>10</v>
      </c>
      <c r="U5" s="13">
        <v>0.63</v>
      </c>
      <c r="V5" s="13">
        <v>0.76999999999999991</v>
      </c>
    </row>
    <row r="6" spans="14:22">
      <c r="N6" s="13" t="s">
        <v>8</v>
      </c>
      <c r="O6" s="13">
        <v>72</v>
      </c>
      <c r="P6" s="13">
        <v>73</v>
      </c>
      <c r="Q6" s="13">
        <v>1</v>
      </c>
      <c r="R6" s="13">
        <v>73</v>
      </c>
      <c r="S6" s="13">
        <v>0.05</v>
      </c>
      <c r="T6" s="13">
        <v>10</v>
      </c>
      <c r="U6" s="13">
        <v>4.5000000000000005E-2</v>
      </c>
      <c r="V6" s="13">
        <v>5.5E-2</v>
      </c>
    </row>
    <row r="7" spans="14:22">
      <c r="N7" s="18" t="s">
        <v>37</v>
      </c>
      <c r="O7" s="13">
        <v>73</v>
      </c>
      <c r="P7" s="13">
        <v>72</v>
      </c>
      <c r="Q7" s="13">
        <v>1</v>
      </c>
      <c r="R7" s="13">
        <v>73</v>
      </c>
      <c r="S7" s="13">
        <v>0.04</v>
      </c>
      <c r="T7" s="13">
        <v>10</v>
      </c>
      <c r="U7" s="13">
        <v>3.6000000000000004E-2</v>
      </c>
      <c r="V7" s="13">
        <v>4.3999999999999997E-2</v>
      </c>
    </row>
    <row r="8" spans="14:22">
      <c r="N8" s="13" t="s">
        <v>25</v>
      </c>
      <c r="O8" s="13">
        <v>73</v>
      </c>
      <c r="P8" s="13">
        <v>72</v>
      </c>
      <c r="Q8" s="13">
        <v>1</v>
      </c>
      <c r="R8" s="13">
        <v>73</v>
      </c>
      <c r="S8" s="13">
        <v>0.35</v>
      </c>
      <c r="T8" s="13">
        <v>10</v>
      </c>
      <c r="U8" s="13">
        <v>0.315</v>
      </c>
      <c r="V8" s="13">
        <v>0.38499999999999995</v>
      </c>
    </row>
    <row r="9" spans="14:22">
      <c r="N9" s="13" t="s">
        <v>24</v>
      </c>
      <c r="O9" s="13">
        <v>73</v>
      </c>
      <c r="P9" s="13">
        <v>73</v>
      </c>
      <c r="Q9" s="13">
        <v>0</v>
      </c>
      <c r="R9" s="13">
        <v>73</v>
      </c>
      <c r="S9" s="13">
        <v>0.02</v>
      </c>
      <c r="T9" s="13">
        <v>10</v>
      </c>
      <c r="U9" s="13">
        <v>1.8000000000000002E-2</v>
      </c>
      <c r="V9" s="13">
        <v>2.1999999999999999E-2</v>
      </c>
    </row>
    <row r="10" spans="14:22">
      <c r="N10" s="13" t="s">
        <v>11</v>
      </c>
      <c r="O10" s="13">
        <v>73</v>
      </c>
      <c r="P10" s="13">
        <v>73</v>
      </c>
      <c r="Q10" s="13">
        <v>0</v>
      </c>
      <c r="R10" s="13">
        <v>73</v>
      </c>
      <c r="S10" s="13">
        <v>0.05</v>
      </c>
      <c r="T10" s="13">
        <v>10</v>
      </c>
      <c r="U10" s="13">
        <v>4.5000000000000005E-2</v>
      </c>
      <c r="V10" s="13">
        <v>5.5E-2</v>
      </c>
    </row>
    <row r="11" spans="14:22">
      <c r="N11" s="14"/>
      <c r="O11" s="14"/>
      <c r="P11" s="14"/>
      <c r="Q11" s="14"/>
      <c r="R11" s="14"/>
      <c r="S11" s="14"/>
      <c r="T11" s="14"/>
      <c r="U11" s="14"/>
      <c r="V11" s="14"/>
    </row>
    <row r="12" spans="14:22">
      <c r="N12" s="13"/>
      <c r="O12" s="13"/>
      <c r="P12" s="13"/>
      <c r="Q12" s="13"/>
      <c r="R12" s="13"/>
      <c r="S12" s="13"/>
      <c r="T12" s="13"/>
      <c r="U12" s="13"/>
      <c r="V12" s="13"/>
    </row>
    <row r="13" spans="14:22">
      <c r="N13" s="13"/>
      <c r="O13" s="13"/>
      <c r="P13" s="13"/>
      <c r="Q13" s="13"/>
      <c r="R13" s="13"/>
      <c r="S13" s="13"/>
      <c r="T13" s="13"/>
      <c r="U13" s="13"/>
      <c r="V13" s="13"/>
    </row>
    <row r="14" spans="14:22">
      <c r="N14" s="13"/>
      <c r="O14" s="13"/>
      <c r="P14" s="13"/>
      <c r="Q14" s="13"/>
      <c r="R14" s="13"/>
      <c r="S14" s="13"/>
      <c r="T14" s="13"/>
      <c r="U14" s="13"/>
      <c r="V14" s="13"/>
    </row>
    <row r="15" spans="14:22">
      <c r="N15" s="13"/>
      <c r="O15" s="13"/>
      <c r="P15" s="13"/>
      <c r="Q15" s="13"/>
      <c r="R15" s="13"/>
      <c r="S15" s="13"/>
      <c r="T15" s="13"/>
      <c r="U15" s="13"/>
      <c r="V15" s="13"/>
    </row>
    <row r="16" spans="14:22">
      <c r="N16" s="13"/>
      <c r="O16" s="13"/>
      <c r="P16" s="13"/>
      <c r="Q16" s="13"/>
      <c r="R16" s="13"/>
      <c r="S16" s="13"/>
      <c r="T16" s="13"/>
      <c r="U16" s="13"/>
      <c r="V16" s="13"/>
    </row>
    <row r="17" spans="14:22">
      <c r="N17" s="13"/>
      <c r="O17" s="13"/>
      <c r="P17" s="13"/>
      <c r="Q17" s="13"/>
      <c r="R17" s="13"/>
      <c r="S17" s="13"/>
      <c r="T17" s="13"/>
      <c r="U17" s="13"/>
      <c r="V17" s="13"/>
    </row>
    <row r="18" spans="14:22">
      <c r="N18" s="13"/>
      <c r="O18" s="13"/>
      <c r="P18" s="13"/>
      <c r="Q18" s="13"/>
      <c r="R18" s="13"/>
      <c r="S18" s="13"/>
      <c r="T18" s="13"/>
      <c r="U18" s="13"/>
      <c r="V18" s="13"/>
    </row>
    <row r="19" spans="14:22">
      <c r="N19" s="13"/>
      <c r="O19" s="13"/>
      <c r="P19" s="13"/>
      <c r="Q19" s="13"/>
      <c r="R19" s="13"/>
      <c r="S19" s="13"/>
      <c r="T19" s="13"/>
      <c r="U19" s="13"/>
      <c r="V19" s="13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N1:V20"/>
  <sheetViews>
    <sheetView zoomScale="70" zoomScaleNormal="70" workbookViewId="0">
      <selection activeCell="I42" sqref="I42"/>
    </sheetView>
  </sheetViews>
  <sheetFormatPr defaultRowHeight="15.75"/>
  <cols>
    <col min="14" max="14" width="28.625" bestFit="1" customWidth="1"/>
    <col min="15" max="16" width="6.875" bestFit="1" customWidth="1"/>
    <col min="17" max="17" width="5.5" bestFit="1" customWidth="1"/>
    <col min="18" max="18" width="14.125" bestFit="1" customWidth="1"/>
    <col min="19" max="19" width="15.375" bestFit="1" customWidth="1"/>
    <col min="20" max="20" width="10.25" bestFit="1" customWidth="1"/>
    <col min="21" max="21" width="5.875" customWidth="1"/>
    <col min="22" max="22" width="6.625" customWidth="1"/>
  </cols>
  <sheetData>
    <row r="1" spans="14:22">
      <c r="N1" s="11" t="s">
        <v>13</v>
      </c>
      <c r="O1" s="11"/>
      <c r="P1" s="11"/>
      <c r="Q1" s="11"/>
      <c r="R1" s="11"/>
      <c r="S1" s="11" t="s">
        <v>19</v>
      </c>
      <c r="T1" s="11"/>
      <c r="U1" s="11"/>
      <c r="V1" s="11"/>
    </row>
    <row r="2" spans="14:22">
      <c r="N2" s="12" t="s">
        <v>14</v>
      </c>
      <c r="O2" s="12" t="s">
        <v>44</v>
      </c>
      <c r="P2" s="12" t="s">
        <v>45</v>
      </c>
      <c r="Q2" s="12" t="s">
        <v>17</v>
      </c>
      <c r="R2" s="12" t="s">
        <v>18</v>
      </c>
      <c r="S2" s="12" t="s">
        <v>20</v>
      </c>
      <c r="T2" s="12" t="s">
        <v>21</v>
      </c>
      <c r="U2" s="12" t="s">
        <v>22</v>
      </c>
      <c r="V2" s="12" t="s">
        <v>23</v>
      </c>
    </row>
    <row r="3" spans="14:22">
      <c r="N3" s="13" t="s">
        <v>26</v>
      </c>
      <c r="O3" s="13">
        <v>67</v>
      </c>
      <c r="P3" s="13">
        <v>85</v>
      </c>
      <c r="Q3" s="13">
        <v>18</v>
      </c>
      <c r="R3" s="13">
        <v>75</v>
      </c>
      <c r="S3" s="13">
        <v>65</v>
      </c>
      <c r="T3" s="13">
        <v>1090</v>
      </c>
      <c r="U3" s="13">
        <v>60</v>
      </c>
      <c r="V3" s="13">
        <v>70</v>
      </c>
    </row>
    <row r="4" spans="14:22">
      <c r="N4" s="18" t="s">
        <v>43</v>
      </c>
      <c r="O4" s="13">
        <v>87</v>
      </c>
      <c r="P4" s="13">
        <v>73</v>
      </c>
      <c r="Q4" s="13">
        <v>14</v>
      </c>
      <c r="R4" s="13">
        <v>75</v>
      </c>
      <c r="S4" s="13">
        <v>0.04</v>
      </c>
      <c r="T4" s="13">
        <v>1090</v>
      </c>
      <c r="U4" s="13">
        <v>0</v>
      </c>
      <c r="V4" s="13">
        <v>0.06</v>
      </c>
    </row>
    <row r="5" spans="14:22">
      <c r="N5" s="18" t="s">
        <v>46</v>
      </c>
      <c r="O5" s="13">
        <v>73</v>
      </c>
      <c r="P5" s="13">
        <v>86</v>
      </c>
      <c r="Q5" s="13">
        <v>13</v>
      </c>
      <c r="R5" s="13">
        <v>75</v>
      </c>
      <c r="S5" s="13">
        <v>0.08</v>
      </c>
      <c r="T5" s="13">
        <v>1090</v>
      </c>
      <c r="U5" s="13">
        <v>0.06</v>
      </c>
      <c r="V5" s="13">
        <v>0.12</v>
      </c>
    </row>
    <row r="6" spans="14:22">
      <c r="N6" s="13" t="s">
        <v>9</v>
      </c>
      <c r="O6" s="13">
        <v>78</v>
      </c>
      <c r="P6" s="13">
        <v>73</v>
      </c>
      <c r="Q6" s="13">
        <v>5</v>
      </c>
      <c r="R6" s="13">
        <v>75</v>
      </c>
      <c r="S6" s="13">
        <v>0.7</v>
      </c>
      <c r="T6" s="13">
        <v>1090</v>
      </c>
      <c r="U6" s="13">
        <v>0.6</v>
      </c>
      <c r="V6" s="13">
        <v>0.9</v>
      </c>
    </row>
    <row r="7" spans="14:22">
      <c r="N7" s="18" t="s">
        <v>47</v>
      </c>
      <c r="O7" s="13">
        <v>74</v>
      </c>
      <c r="P7" s="13">
        <v>78</v>
      </c>
      <c r="Q7" s="13">
        <v>4</v>
      </c>
      <c r="R7" s="13">
        <v>75</v>
      </c>
      <c r="S7" s="13">
        <v>0.05</v>
      </c>
      <c r="T7" s="13">
        <v>1090</v>
      </c>
      <c r="U7" s="13">
        <v>0.03</v>
      </c>
      <c r="V7" s="13">
        <v>0.08</v>
      </c>
    </row>
    <row r="8" spans="14:22">
      <c r="N8" s="13" t="s">
        <v>24</v>
      </c>
      <c r="O8" s="13">
        <v>76</v>
      </c>
      <c r="P8" s="13">
        <v>74</v>
      </c>
      <c r="Q8" s="13">
        <v>2</v>
      </c>
      <c r="R8" s="13">
        <v>75</v>
      </c>
      <c r="S8" s="13">
        <v>0.02</v>
      </c>
      <c r="T8" s="13">
        <v>1090</v>
      </c>
      <c r="U8" s="13">
        <v>0.01</v>
      </c>
      <c r="V8" s="13">
        <v>0.05</v>
      </c>
    </row>
    <row r="9" spans="14:22">
      <c r="N9" s="13" t="s">
        <v>25</v>
      </c>
      <c r="O9" s="13">
        <v>76</v>
      </c>
      <c r="P9" s="13">
        <v>74</v>
      </c>
      <c r="Q9" s="13">
        <v>2</v>
      </c>
      <c r="R9" s="13">
        <v>75</v>
      </c>
      <c r="S9" s="13">
        <v>0.35</v>
      </c>
      <c r="T9" s="13">
        <v>1090</v>
      </c>
      <c r="U9" s="13">
        <v>0.3</v>
      </c>
      <c r="V9" s="13">
        <v>0.4</v>
      </c>
    </row>
    <row r="10" spans="14:22">
      <c r="N10" s="13" t="s">
        <v>11</v>
      </c>
      <c r="O10" s="13">
        <v>75</v>
      </c>
      <c r="P10" s="13">
        <v>76</v>
      </c>
      <c r="Q10" s="13">
        <v>1</v>
      </c>
      <c r="R10" s="13">
        <v>75</v>
      </c>
      <c r="S10" s="13">
        <v>0.125</v>
      </c>
      <c r="T10" s="13">
        <v>1090</v>
      </c>
      <c r="U10" s="13">
        <v>0.1</v>
      </c>
      <c r="V10" s="13">
        <v>0.15</v>
      </c>
    </row>
    <row r="11" spans="14:22">
      <c r="N11" s="14"/>
      <c r="O11" s="14"/>
      <c r="P11" s="14"/>
      <c r="Q11" s="14"/>
      <c r="R11" s="14"/>
      <c r="S11" s="14"/>
      <c r="T11" s="14"/>
      <c r="U11" s="14"/>
      <c r="V11" s="14"/>
    </row>
    <row r="13" spans="14:22">
      <c r="N13" s="13"/>
      <c r="O13" s="13"/>
      <c r="P13" s="13"/>
      <c r="Q13" s="13"/>
      <c r="R13" s="13"/>
      <c r="S13" s="13"/>
      <c r="T13" s="13"/>
      <c r="U13" s="13"/>
      <c r="V13" s="13"/>
    </row>
    <row r="14" spans="14:22">
      <c r="N14" s="13"/>
      <c r="O14" s="13"/>
      <c r="P14" s="13"/>
      <c r="Q14" s="13"/>
      <c r="R14" s="13"/>
      <c r="S14" s="13"/>
      <c r="T14" s="13"/>
      <c r="U14" s="13"/>
      <c r="V14" s="13"/>
    </row>
    <row r="15" spans="14:22">
      <c r="N15" s="13"/>
      <c r="O15" s="13"/>
      <c r="P15" s="13"/>
      <c r="Q15" s="13"/>
      <c r="R15" s="13"/>
      <c r="S15" s="13"/>
      <c r="T15" s="13"/>
      <c r="U15" s="13"/>
      <c r="V15" s="13"/>
    </row>
    <row r="16" spans="14:22">
      <c r="N16" s="13"/>
      <c r="O16" s="13"/>
      <c r="P16" s="13"/>
      <c r="Q16" s="13"/>
      <c r="R16" s="13"/>
      <c r="S16" s="13"/>
      <c r="T16" s="13"/>
      <c r="U16" s="13"/>
      <c r="V16" s="13"/>
    </row>
    <row r="17" spans="14:22">
      <c r="N17" s="13"/>
      <c r="O17" s="13"/>
      <c r="P17" s="13"/>
      <c r="Q17" s="13"/>
      <c r="R17" s="13"/>
      <c r="S17" s="13"/>
      <c r="T17" s="13"/>
      <c r="U17" s="13"/>
      <c r="V17" s="13"/>
    </row>
    <row r="18" spans="14:22">
      <c r="N18" s="13"/>
      <c r="O18" s="13"/>
      <c r="P18" s="13"/>
      <c r="Q18" s="13"/>
      <c r="R18" s="13"/>
      <c r="S18" s="13"/>
      <c r="T18" s="13"/>
      <c r="U18" s="13"/>
      <c r="V18" s="13"/>
    </row>
    <row r="19" spans="14:22">
      <c r="N19" s="13"/>
      <c r="O19" s="13"/>
      <c r="P19" s="13"/>
      <c r="Q19" s="13"/>
      <c r="R19" s="13"/>
      <c r="S19" s="13"/>
      <c r="T19" s="13"/>
      <c r="U19" s="13"/>
      <c r="V19" s="13"/>
    </row>
    <row r="20" spans="14:22">
      <c r="N20" s="13"/>
      <c r="O20" s="13"/>
      <c r="P20" s="13"/>
      <c r="Q20" s="13"/>
      <c r="R20" s="13"/>
      <c r="S20" s="13"/>
      <c r="T20" s="13"/>
      <c r="U20" s="13"/>
      <c r="V20" s="13"/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5.8</vt:lpstr>
      <vt:lpstr>Figure 5.9</vt:lpstr>
      <vt:lpstr>Figure 5.10</vt:lpstr>
      <vt:lpstr>Figure 5.11</vt:lpstr>
      <vt:lpstr>Figure 5.12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2006-06-22T16:10:39Z</dcterms:created>
  <dcterms:modified xsi:type="dcterms:W3CDTF">2008-09-14T13:58:25Z</dcterms:modified>
</cp:coreProperties>
</file>